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miederm\Documents\2019\Montážní postup - Technické návody\BaBC_TN-PREFA_1-01_hyd_tab_trub\"/>
    </mc:Choice>
  </mc:AlternateContent>
  <xr:revisionPtr revIDLastSave="0" documentId="13_ncr:1_{E50C0F3C-1F09-434A-BF0C-295D3CA31861}" xr6:coauthVersionLast="40" xr6:coauthVersionMax="40" xr10:uidLastSave="{00000000-0000-0000-0000-000000000000}"/>
  <workbookProtection workbookAlgorithmName="SHA-512" workbookHashValue="Qe0Ur4SJP1lXxfyNqm0MNUqzR7I0ZJOFWwWOiP9en3TGW0nx7Yzlvydq60yutse+1L4Hs4x3/Dttb6VZ/fOmoQ==" workbookSaltValue="EW6xkuAb7E9uCv2iTKfjYQ==" workbookSpinCount="100000" lockStructure="1"/>
  <bookViews>
    <workbookView xWindow="28680" yWindow="-120" windowWidth="29040" windowHeight="15840" xr2:uid="{00000000-000D-0000-FFFF-FFFF00000000}"/>
  </bookViews>
  <sheets>
    <sheet name="vystup" sheetId="2" r:id="rId1"/>
    <sheet name="vypocet" sheetId="1" state="hidden" r:id="rId2"/>
  </sheets>
  <definedNames>
    <definedName name="_xlnm.Print_Area" localSheetId="0">vystup!$A$1:$AB$74</definedName>
  </definedNames>
  <calcPr calcId="181029"/>
</workbook>
</file>

<file path=xl/calcChain.xml><?xml version="1.0" encoding="utf-8"?>
<calcChain xmlns="http://schemas.openxmlformats.org/spreadsheetml/2006/main">
  <c r="Y21" i="2" l="1"/>
  <c r="W21" i="2"/>
  <c r="D21" i="2"/>
  <c r="H21" i="2"/>
  <c r="L21" i="2"/>
  <c r="Q21" i="2"/>
  <c r="T21" i="2"/>
  <c r="B3" i="1"/>
  <c r="I16" i="2"/>
  <c r="W3" i="2"/>
  <c r="W5" i="2"/>
  <c r="P57" i="2"/>
  <c r="I11" i="2"/>
  <c r="I13" i="2"/>
  <c r="B2" i="1"/>
  <c r="D54" i="2"/>
  <c r="D57" i="2"/>
  <c r="D58" i="2"/>
  <c r="D59" i="2"/>
  <c r="D60" i="2"/>
  <c r="J60" i="2"/>
  <c r="N30" i="1"/>
  <c r="U73" i="2"/>
  <c r="B1" i="1"/>
  <c r="D1" i="1" s="1"/>
  <c r="D48" i="2"/>
  <c r="D49" i="2"/>
  <c r="D52" i="2"/>
  <c r="D53" i="2"/>
  <c r="I15" i="2"/>
  <c r="B20" i="1" l="1"/>
  <c r="B10" i="1"/>
  <c r="B27" i="1"/>
  <c r="B15" i="1"/>
  <c r="B28" i="1"/>
  <c r="B18" i="1"/>
  <c r="B17" i="1"/>
  <c r="B21" i="1"/>
  <c r="B30" i="1"/>
  <c r="B29" i="1"/>
  <c r="B26" i="1"/>
  <c r="C26" i="1" s="1"/>
  <c r="E26" i="1" s="1"/>
  <c r="B23" i="1"/>
  <c r="C23" i="1" s="1"/>
  <c r="E23" i="1" s="1"/>
  <c r="B16" i="1"/>
  <c r="B24" i="1"/>
  <c r="B19" i="1"/>
  <c r="B25" i="1"/>
  <c r="C25" i="1" s="1"/>
  <c r="E25" i="1" s="1"/>
  <c r="B14" i="1"/>
  <c r="B22" i="1"/>
  <c r="B12" i="1"/>
  <c r="B11" i="1"/>
  <c r="B13" i="1"/>
  <c r="G1" i="1"/>
  <c r="C21" i="1" l="1"/>
  <c r="E21" i="1" s="1"/>
  <c r="C27" i="1"/>
  <c r="E27" i="1" s="1"/>
  <c r="C13" i="1"/>
  <c r="E13" i="1" s="1"/>
  <c r="C16" i="1"/>
  <c r="E16" i="1" s="1"/>
  <c r="D21" i="1"/>
  <c r="C19" i="1"/>
  <c r="E19" i="1" s="1"/>
  <c r="D14" i="1"/>
  <c r="D19" i="1"/>
  <c r="C15" i="1"/>
  <c r="E15" i="1" s="1"/>
  <c r="C14" i="1"/>
  <c r="E14" i="1" s="1"/>
  <c r="J25" i="1"/>
  <c r="C17" i="1"/>
  <c r="E17" i="1" s="1"/>
  <c r="J14" i="1"/>
  <c r="J19" i="1"/>
  <c r="J23" i="1"/>
  <c r="J21" i="1"/>
  <c r="D27" i="1"/>
  <c r="J15" i="1"/>
  <c r="D13" i="1"/>
  <c r="D26" i="1"/>
  <c r="D16" i="1"/>
  <c r="C12" i="1"/>
  <c r="E12" i="1" s="1"/>
  <c r="C18" i="1"/>
  <c r="E18" i="1" s="1"/>
  <c r="C10" i="1"/>
  <c r="E10" i="1" s="1"/>
  <c r="C11" i="1"/>
  <c r="E11" i="1" s="1"/>
  <c r="D25" i="1"/>
  <c r="D23" i="1"/>
  <c r="D15" i="1"/>
  <c r="J26" i="1"/>
  <c r="J17" i="1"/>
  <c r="J13" i="1"/>
  <c r="C22" i="1"/>
  <c r="E22" i="1" s="1"/>
  <c r="C24" i="1"/>
  <c r="E24" i="1" s="1"/>
  <c r="C29" i="1"/>
  <c r="E29" i="1" s="1"/>
  <c r="C30" i="1"/>
  <c r="E30" i="1" s="1"/>
  <c r="C28" i="1"/>
  <c r="E28" i="1" s="1"/>
  <c r="C20" i="1"/>
  <c r="E20" i="1" s="1"/>
  <c r="J24" i="1" l="1"/>
  <c r="K13" i="1"/>
  <c r="F13" i="1"/>
  <c r="F27" i="1"/>
  <c r="J11" i="1"/>
  <c r="D28" i="1"/>
  <c r="K19" i="1"/>
  <c r="F19" i="1"/>
  <c r="D20" i="1"/>
  <c r="K15" i="1"/>
  <c r="F15" i="1"/>
  <c r="D22" i="1"/>
  <c r="J20" i="1"/>
  <c r="D29" i="1"/>
  <c r="D10" i="1"/>
  <c r="K21" i="1"/>
  <c r="F21" i="1"/>
  <c r="K23" i="1"/>
  <c r="F23" i="1"/>
  <c r="F16" i="1"/>
  <c r="D12" i="1"/>
  <c r="J29" i="1"/>
  <c r="D18" i="1"/>
  <c r="D24" i="1"/>
  <c r="D11" i="1"/>
  <c r="F14" i="1"/>
  <c r="K14" i="1"/>
  <c r="J28" i="1"/>
  <c r="D30" i="1"/>
  <c r="F30" i="1" s="1"/>
  <c r="J12" i="1"/>
  <c r="K25" i="1"/>
  <c r="F25" i="1"/>
  <c r="J30" i="1"/>
  <c r="F26" i="1"/>
  <c r="K26" i="1"/>
  <c r="J22" i="1"/>
  <c r="D17" i="1"/>
  <c r="J16" i="1"/>
  <c r="K16" i="1" s="1"/>
  <c r="J18" i="1"/>
  <c r="J27" i="1"/>
  <c r="K27" i="1" s="1"/>
  <c r="J10" i="1"/>
  <c r="G26" i="1" l="1"/>
  <c r="H26" i="1" s="1"/>
  <c r="M26" i="1"/>
  <c r="M14" i="1"/>
  <c r="G14" i="1"/>
  <c r="H14" i="1" s="1"/>
  <c r="M23" i="1"/>
  <c r="G23" i="1"/>
  <c r="H23" i="1" s="1"/>
  <c r="K10" i="1"/>
  <c r="F10" i="1"/>
  <c r="M15" i="1"/>
  <c r="G15" i="1"/>
  <c r="H15" i="1" s="1"/>
  <c r="M27" i="1"/>
  <c r="G27" i="1"/>
  <c r="H27" i="1" s="1"/>
  <c r="G30" i="1"/>
  <c r="H30" i="1" s="1"/>
  <c r="M30" i="1"/>
  <c r="K11" i="1"/>
  <c r="F11" i="1"/>
  <c r="K12" i="1"/>
  <c r="F12" i="1"/>
  <c r="K29" i="1"/>
  <c r="F29" i="1"/>
  <c r="K28" i="1"/>
  <c r="F28" i="1"/>
  <c r="M13" i="1"/>
  <c r="G13" i="1"/>
  <c r="H13" i="1" s="1"/>
  <c r="G21" i="1"/>
  <c r="H21" i="1" s="1"/>
  <c r="M21" i="1"/>
  <c r="K20" i="1"/>
  <c r="F20" i="1"/>
  <c r="F17" i="1"/>
  <c r="K17" i="1"/>
  <c r="G25" i="1"/>
  <c r="H25" i="1" s="1"/>
  <c r="M25" i="1"/>
  <c r="K24" i="1"/>
  <c r="F24" i="1"/>
  <c r="K18" i="1"/>
  <c r="F18" i="1"/>
  <c r="M16" i="1"/>
  <c r="G16" i="1"/>
  <c r="H16" i="1" s="1"/>
  <c r="K22" i="1"/>
  <c r="F22" i="1"/>
  <c r="M19" i="1"/>
  <c r="G19" i="1"/>
  <c r="H19" i="1" s="1"/>
  <c r="M18" i="1" l="1"/>
  <c r="G18" i="1"/>
  <c r="H18" i="1" s="1"/>
  <c r="I13" i="1"/>
  <c r="L13" i="1"/>
  <c r="N13" i="1" s="1"/>
  <c r="M29" i="1"/>
  <c r="G29" i="1"/>
  <c r="H29" i="1" s="1"/>
  <c r="G11" i="1"/>
  <c r="H11" i="1" s="1"/>
  <c r="M11" i="1"/>
  <c r="I27" i="1"/>
  <c r="H57" i="2" s="1"/>
  <c r="L27" i="1"/>
  <c r="N27" i="1" s="1"/>
  <c r="J57" i="2" s="1"/>
  <c r="F57" i="2"/>
  <c r="M10" i="1"/>
  <c r="G10" i="1"/>
  <c r="H10" i="1" s="1"/>
  <c r="L14" i="1"/>
  <c r="N14" i="1" s="1"/>
  <c r="I14" i="1"/>
  <c r="L19" i="1"/>
  <c r="N19" i="1" s="1"/>
  <c r="I19" i="1"/>
  <c r="M22" i="1"/>
  <c r="G22" i="1"/>
  <c r="H22" i="1" s="1"/>
  <c r="M20" i="1"/>
  <c r="G20" i="1"/>
  <c r="H20" i="1" s="1"/>
  <c r="F53" i="2"/>
  <c r="L25" i="1"/>
  <c r="N25" i="1" s="1"/>
  <c r="J53" i="2" s="1"/>
  <c r="I25" i="1"/>
  <c r="H53" i="2" s="1"/>
  <c r="I16" i="1"/>
  <c r="L16" i="1"/>
  <c r="N16" i="1" s="1"/>
  <c r="M24" i="1"/>
  <c r="G24" i="1"/>
  <c r="H24" i="1" s="1"/>
  <c r="M28" i="1"/>
  <c r="G28" i="1"/>
  <c r="H28" i="1" s="1"/>
  <c r="M12" i="1"/>
  <c r="G12" i="1"/>
  <c r="H12" i="1" s="1"/>
  <c r="I15" i="1"/>
  <c r="L15" i="1"/>
  <c r="N15" i="1" s="1"/>
  <c r="I23" i="1"/>
  <c r="L23" i="1"/>
  <c r="N23" i="1" s="1"/>
  <c r="M17" i="1"/>
  <c r="G17" i="1"/>
  <c r="H17" i="1" s="1"/>
  <c r="I21" i="1"/>
  <c r="L21" i="1"/>
  <c r="N21" i="1" s="1"/>
  <c r="F60" i="2"/>
  <c r="I30" i="1"/>
  <c r="H60" i="2" s="1"/>
  <c r="L26" i="1"/>
  <c r="N26" i="1" s="1"/>
  <c r="J54" i="2" s="1"/>
  <c r="I26" i="1"/>
  <c r="H54" i="2" s="1"/>
  <c r="F54" i="2"/>
  <c r="I12" i="1" l="1"/>
  <c r="L12" i="1"/>
  <c r="N12" i="1" s="1"/>
  <c r="I22" i="1"/>
  <c r="H49" i="2" s="1"/>
  <c r="F49" i="2"/>
  <c r="L22" i="1"/>
  <c r="N22" i="1" s="1"/>
  <c r="J49" i="2" s="1"/>
  <c r="L11" i="1"/>
  <c r="N11" i="1" s="1"/>
  <c r="I11" i="1"/>
  <c r="I17" i="1"/>
  <c r="L17" i="1"/>
  <c r="N17" i="1" s="1"/>
  <c r="L28" i="1"/>
  <c r="N28" i="1" s="1"/>
  <c r="J58" i="2" s="1"/>
  <c r="F58" i="2"/>
  <c r="I28" i="1"/>
  <c r="H58" i="2" s="1"/>
  <c r="L29" i="1"/>
  <c r="N29" i="1" s="1"/>
  <c r="J59" i="2" s="1"/>
  <c r="F59" i="2"/>
  <c r="I29" i="1"/>
  <c r="H59" i="2" s="1"/>
  <c r="I18" i="1"/>
  <c r="L18" i="1"/>
  <c r="N18" i="1" s="1"/>
  <c r="L24" i="1"/>
  <c r="N24" i="1" s="1"/>
  <c r="J52" i="2" s="1"/>
  <c r="F52" i="2"/>
  <c r="I24" i="1"/>
  <c r="H52" i="2" s="1"/>
  <c r="F48" i="2"/>
  <c r="L20" i="1"/>
  <c r="N20" i="1" s="1"/>
  <c r="J48" i="2" s="1"/>
  <c r="I20" i="1"/>
  <c r="H48" i="2" s="1"/>
  <c r="I10" i="1"/>
  <c r="I64" i="2"/>
  <c r="L10" i="1"/>
  <c r="N10" i="1" s="1"/>
  <c r="H32" i="1"/>
  <c r="I67" i="2" l="1"/>
  <c r="I32" i="1"/>
</calcChain>
</file>

<file path=xl/sharedStrings.xml><?xml version="1.0" encoding="utf-8"?>
<sst xmlns="http://schemas.openxmlformats.org/spreadsheetml/2006/main" count="96" uniqueCount="69">
  <si>
    <t>DN</t>
  </si>
  <si>
    <t>i</t>
  </si>
  <si>
    <t>n</t>
  </si>
  <si>
    <t>Plnění</t>
  </si>
  <si>
    <t>A</t>
  </si>
  <si>
    <t>O</t>
  </si>
  <si>
    <t>R</t>
  </si>
  <si>
    <t>c</t>
  </si>
  <si>
    <t>v</t>
  </si>
  <si>
    <t>Q</t>
  </si>
  <si>
    <t>Fr</t>
  </si>
  <si>
    <t>U</t>
  </si>
  <si>
    <t>mm</t>
  </si>
  <si>
    <t>h</t>
  </si>
  <si>
    <t>φ</t>
  </si>
  <si>
    <t>m</t>
  </si>
  <si>
    <t>r</t>
  </si>
  <si>
    <t>α</t>
  </si>
  <si>
    <t>ρ</t>
  </si>
  <si>
    <t>-</t>
  </si>
  <si>
    <t>B</t>
  </si>
  <si>
    <t>hs</t>
  </si>
  <si>
    <t>rad</t>
  </si>
  <si>
    <t>m/s</t>
  </si>
  <si>
    <t>Pa</t>
  </si>
  <si>
    <r>
      <t>m</t>
    </r>
    <r>
      <rPr>
        <vertAlign val="superscript"/>
        <sz val="11"/>
        <color indexed="8"/>
        <rFont val="Calibri"/>
        <family val="2"/>
        <charset val="238"/>
      </rPr>
      <t>0,5</t>
    </r>
    <r>
      <rPr>
        <sz val="11"/>
        <color theme="1"/>
        <rFont val="Calibri"/>
        <family val="2"/>
        <charset val="238"/>
        <scheme val="minor"/>
      </rPr>
      <t>/s</t>
    </r>
  </si>
  <si>
    <r>
      <t>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</t>
    </r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</si>
  <si>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</si>
  <si>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r>
      <t>kg/m</t>
    </r>
    <r>
      <rPr>
        <vertAlign val="superscript"/>
        <sz val="11"/>
        <color indexed="8"/>
        <rFont val="Calibri"/>
        <family val="2"/>
        <charset val="238"/>
      </rPr>
      <t>3</t>
    </r>
  </si>
  <si>
    <r>
      <t xml:space="preserve"> </t>
    </r>
    <r>
      <rPr>
        <sz val="11"/>
        <color indexed="8"/>
        <rFont val="Calibri"/>
        <family val="2"/>
        <charset val="238"/>
      </rPr>
      <t>-</t>
    </r>
  </si>
  <si>
    <t>‰</t>
  </si>
  <si>
    <t>B &amp; BC, a.s., Sokolská 464, 330 22 Zbůch</t>
  </si>
  <si>
    <t>%</t>
  </si>
  <si>
    <t>Proudění</t>
  </si>
  <si>
    <t>Maximální rychlost:</t>
  </si>
  <si>
    <t>Maximální průtok:</t>
  </si>
  <si>
    <r>
      <t>m</t>
    </r>
    <r>
      <rPr>
        <b/>
        <vertAlign val="superscript"/>
        <sz val="11"/>
        <color indexed="8"/>
        <rFont val="Calibri"/>
        <family val="2"/>
        <charset val="238"/>
      </rPr>
      <t>3</t>
    </r>
    <r>
      <rPr>
        <b/>
        <sz val="11"/>
        <color indexed="8"/>
        <rFont val="Calibri"/>
        <family val="2"/>
        <charset val="238"/>
      </rPr>
      <t>/s</t>
    </r>
  </si>
  <si>
    <t>Ing. Martin Schmieder</t>
  </si>
  <si>
    <t>Ing. Martin Királ</t>
  </si>
  <si>
    <t>manažer kvality</t>
  </si>
  <si>
    <t>technolog</t>
  </si>
  <si>
    <t>m/m</t>
  </si>
  <si>
    <t>Protokol o výpočtu vytvořen dne:</t>
  </si>
  <si>
    <t>Výsledky výpočtu:</t>
  </si>
  <si>
    <t>Poznámky a dodatky:</t>
  </si>
  <si>
    <t>Maximální sklony stok jsou omezeny maximálními přípustnými rychlostmi, které se dle normy ČSN 75 6101 mohou ve stokách objevit:</t>
  </si>
  <si>
    <r>
      <rPr>
        <sz val="8"/>
        <color indexed="9"/>
        <rFont val="Calibri"/>
        <family val="2"/>
        <charset val="238"/>
      </rPr>
      <t>*</t>
    </r>
    <r>
      <rPr>
        <sz val="8"/>
        <color indexed="8"/>
        <rFont val="Calibri"/>
        <family val="2"/>
        <charset val="238"/>
      </rPr>
      <t xml:space="preserve">- Ve stokách z prostého betonu (železobetonu) rychlost: </t>
    </r>
    <r>
      <rPr>
        <b/>
        <sz val="8"/>
        <color indexed="8"/>
        <rFont val="Calibri"/>
        <family val="2"/>
        <charset val="238"/>
      </rPr>
      <t xml:space="preserve">≤ 3 m/s
</t>
    </r>
    <r>
      <rPr>
        <b/>
        <sz val="8"/>
        <color indexed="9"/>
        <rFont val="Calibri"/>
        <family val="2"/>
        <charset val="238"/>
      </rPr>
      <t>*</t>
    </r>
    <r>
      <rPr>
        <sz val="8"/>
        <color indexed="8"/>
        <rFont val="Calibri"/>
        <family val="2"/>
        <charset val="238"/>
      </rPr>
      <t xml:space="preserve">- Ve stokách s výstelkou 120° nebo 180° rychlost: </t>
    </r>
    <r>
      <rPr>
        <b/>
        <sz val="8"/>
        <color indexed="8"/>
        <rFont val="Calibri"/>
        <family val="2"/>
        <charset val="238"/>
      </rPr>
      <t>&gt; 3 m/s</t>
    </r>
    <r>
      <rPr>
        <sz val="8"/>
        <color indexed="8"/>
        <rFont val="Calibri"/>
        <family val="2"/>
        <charset val="238"/>
      </rPr>
      <t xml:space="preserve">
</t>
    </r>
    <r>
      <rPr>
        <sz val="8"/>
        <color indexed="9"/>
        <rFont val="Calibri"/>
        <family val="2"/>
        <charset val="238"/>
      </rPr>
      <t>*</t>
    </r>
    <r>
      <rPr>
        <sz val="8"/>
        <color indexed="8"/>
        <rFont val="Calibri"/>
        <family val="2"/>
        <charset val="238"/>
      </rPr>
      <t xml:space="preserve">- Maximální průtočná rychlost při kapacitním plnění ve stokách: </t>
    </r>
    <r>
      <rPr>
        <b/>
        <sz val="8"/>
        <color indexed="8"/>
        <rFont val="Calibri"/>
        <family val="2"/>
        <charset val="238"/>
      </rPr>
      <t>≤ 5 m/s</t>
    </r>
    <r>
      <rPr>
        <sz val="8"/>
        <color indexed="8"/>
        <rFont val="Calibri"/>
        <family val="2"/>
        <charset val="238"/>
      </rPr>
      <t xml:space="preserve">
</t>
    </r>
    <r>
      <rPr>
        <sz val="8"/>
        <color indexed="9"/>
        <rFont val="Calibri"/>
        <family val="2"/>
        <charset val="238"/>
      </rPr>
      <t>*</t>
    </r>
    <r>
      <rPr>
        <sz val="8"/>
        <color indexed="8"/>
        <rFont val="Calibri"/>
        <family val="2"/>
        <charset val="238"/>
      </rPr>
      <t xml:space="preserve">- Ve stokách opevněných výstelkou 360° maximální rychlost: </t>
    </r>
    <r>
      <rPr>
        <b/>
        <sz val="8"/>
        <color indexed="8"/>
        <rFont val="Calibri"/>
        <family val="2"/>
        <charset val="238"/>
      </rPr>
      <t>≤ 10 m/s</t>
    </r>
  </si>
  <si>
    <t>Graf závislosti - průtoku, rychlosti a plnění:</t>
  </si>
  <si>
    <t>Typ proudění</t>
  </si>
  <si>
    <t>Tento výpočet hydraulických vlastností betonových trub je jen informativní a nenahrazuje výpočet provedený odborně způsobilou osobou.</t>
  </si>
  <si>
    <t>MAX:</t>
  </si>
  <si>
    <t>Q =</t>
  </si>
  <si>
    <t>v =</t>
  </si>
  <si>
    <t>Okrajové podmínky výpočtu:</t>
  </si>
  <si>
    <t>Kruhový profil</t>
  </si>
  <si>
    <t>Dimenze trub:</t>
  </si>
  <si>
    <t>Podélný sklon:</t>
  </si>
  <si>
    <r>
      <t xml:space="preserve">Pokud jsou sklony větší než 35 ‰ pro všechny kruhové profily DN ≤ 1000 mm a větší než 30 ‰ pro profily DN &gt; 1000 mm, je nutno počítat při hydraulickém výpočtu s provzdušněním vodního proudu.
</t>
    </r>
    <r>
      <rPr>
        <b/>
        <sz val="8"/>
        <color indexed="8"/>
        <rFont val="Calibri"/>
        <family val="2"/>
        <charset val="238"/>
      </rPr>
      <t>Provzdušnění vodního proudu není součást tohoto výpočtu (protokolu)!</t>
    </r>
  </si>
  <si>
    <t>Protokol výpočtu hydraulických parametrů betonových trub:</t>
  </si>
  <si>
    <r>
      <t>m</t>
    </r>
    <r>
      <rPr>
        <b/>
        <vertAlign val="superscript"/>
        <sz val="14"/>
        <color indexed="8"/>
        <rFont val="Calibri"/>
        <family val="2"/>
        <charset val="238"/>
      </rPr>
      <t>3</t>
    </r>
    <r>
      <rPr>
        <b/>
        <sz val="14"/>
        <color indexed="8"/>
        <rFont val="Calibri"/>
        <family val="2"/>
        <charset val="238"/>
      </rPr>
      <t>/s</t>
    </r>
  </si>
  <si>
    <t>Součinitel drsnosti:</t>
  </si>
  <si>
    <t>Obj. hmotnost vody:</t>
  </si>
  <si>
    <t>DN trub:</t>
  </si>
  <si>
    <t>Souč. drsnosti:</t>
  </si>
  <si>
    <t>Poznámka:</t>
  </si>
  <si>
    <t>bystřinné / říční
/ kritické</t>
  </si>
  <si>
    <t>Určeno pro Microsoft Excel verze 15.0 (2013) a novější.
Na starších verzí nemusí fungovat vykreslování grafu,
výpočet (tabulka pod grafem) funguje i na starších verzích.</t>
  </si>
  <si>
    <t>Za B &amp; BC, a.s. ve Zbůchu dne 28.2.2019:</t>
  </si>
  <si>
    <t>K výpočtu proudění je v tomto dokumentu použita Chézyho rovnice, rychlostní součinitel C je stanoven podle Manninga.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</si>
</sst>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0.0"/>
  </numFmts>
  <fonts count="39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4"/>
      <color indexed="16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sz val="8"/>
      <color indexed="9"/>
      <name val="Calibri"/>
      <family val="2"/>
      <charset val="238"/>
    </font>
    <font>
      <b/>
      <sz val="8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vertAlign val="superscript"/>
      <sz val="14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rgb="FFC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rgb="FFC00000"/>
      <name val="Calibri"/>
      <family val="2"/>
      <charset val="238"/>
    </font>
    <font>
      <b/>
      <sz val="16"/>
      <color theme="0"/>
      <name val="Calibri"/>
      <family val="2"/>
      <charset val="238"/>
    </font>
    <font>
      <b/>
      <sz val="10"/>
      <color theme="0"/>
      <name val="Calibri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rgb="FFC00000"/>
      <name val="Calibri"/>
      <family val="2"/>
      <charset val="238"/>
    </font>
    <font>
      <b/>
      <sz val="12"/>
      <color theme="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9"/>
      <color rgb="FFC00000"/>
      <name val="Calibri"/>
      <family val="2"/>
      <charset val="238"/>
    </font>
    <font>
      <sz val="11"/>
      <color theme="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horizontal="left"/>
    </xf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left"/>
    </xf>
    <xf numFmtId="0" fontId="6" fillId="0" borderId="5" xfId="0" applyFont="1" applyBorder="1"/>
    <xf numFmtId="0" fontId="0" fillId="0" borderId="6" xfId="0" applyBorder="1"/>
    <xf numFmtId="0" fontId="6" fillId="0" borderId="7" xfId="0" applyFont="1" applyBorder="1"/>
    <xf numFmtId="0" fontId="0" fillId="0" borderId="9" xfId="0" applyBorder="1"/>
    <xf numFmtId="165" fontId="0" fillId="0" borderId="1" xfId="0" applyNumberFormat="1" applyBorder="1"/>
    <xf numFmtId="166" fontId="0" fillId="0" borderId="1" xfId="0" applyNumberFormat="1" applyBorder="1"/>
    <xf numFmtId="165" fontId="0" fillId="0" borderId="1" xfId="0" applyNumberFormat="1" applyFill="1" applyBorder="1"/>
    <xf numFmtId="166" fontId="0" fillId="0" borderId="1" xfId="0" applyNumberFormat="1" applyFill="1" applyBorder="1"/>
    <xf numFmtId="165" fontId="0" fillId="0" borderId="8" xfId="0" applyNumberFormat="1" applyBorder="1"/>
    <xf numFmtId="166" fontId="0" fillId="0" borderId="8" xfId="0" applyNumberFormat="1" applyBorder="1"/>
    <xf numFmtId="165" fontId="0" fillId="0" borderId="10" xfId="0" applyNumberFormat="1" applyBorder="1"/>
    <xf numFmtId="166" fontId="0" fillId="0" borderId="10" xfId="0" applyNumberFormat="1" applyBorder="1"/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9" fontId="0" fillId="0" borderId="12" xfId="0" applyNumberFormat="1" applyBorder="1" applyAlignment="1">
      <alignment horizontal="center"/>
    </xf>
    <xf numFmtId="9" fontId="0" fillId="0" borderId="5" xfId="0" applyNumberFormat="1" applyBorder="1" applyAlignment="1">
      <alignment horizontal="center"/>
    </xf>
    <xf numFmtId="9" fontId="0" fillId="0" borderId="5" xfId="0" applyNumberFormat="1" applyFill="1" applyBorder="1" applyAlignment="1">
      <alignment horizontal="center"/>
    </xf>
    <xf numFmtId="9" fontId="0" fillId="0" borderId="7" xfId="0" applyNumberForma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9" fontId="0" fillId="0" borderId="14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38" xfId="0" applyBorder="1" applyAlignment="1">
      <alignment horizontal="center"/>
    </xf>
    <xf numFmtId="165" fontId="0" fillId="0" borderId="0" xfId="0" applyNumberFormat="1" applyFill="1" applyBorder="1"/>
    <xf numFmtId="0" fontId="22" fillId="0" borderId="0" xfId="0" applyFont="1"/>
    <xf numFmtId="0" fontId="32" fillId="0" borderId="0" xfId="0" applyFont="1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32" fillId="0" borderId="0" xfId="0" applyFont="1" applyProtection="1">
      <protection hidden="1"/>
    </xf>
    <xf numFmtId="0" fontId="30" fillId="3" borderId="0" xfId="0" applyFont="1" applyFill="1" applyBorder="1" applyProtection="1">
      <protection hidden="1"/>
    </xf>
    <xf numFmtId="0" fontId="35" fillId="3" borderId="0" xfId="0" applyFont="1" applyFill="1" applyBorder="1" applyAlignment="1" applyProtection="1">
      <alignment horizontal="center" vertical="center" wrapText="1"/>
      <protection hidden="1"/>
    </xf>
    <xf numFmtId="0" fontId="35" fillId="3" borderId="0" xfId="0" applyFont="1" applyFill="1" applyBorder="1" applyAlignment="1" applyProtection="1">
      <alignment horizontal="center" vertical="center" wrapText="1"/>
      <protection hidden="1"/>
    </xf>
    <xf numFmtId="3" fontId="31" fillId="3" borderId="0" xfId="0" applyNumberFormat="1" applyFont="1" applyFill="1" applyBorder="1" applyAlignment="1" applyProtection="1">
      <alignment horizontal="center" vertical="center"/>
      <protection hidden="1"/>
    </xf>
    <xf numFmtId="22" fontId="31" fillId="3" borderId="0" xfId="0" applyNumberFormat="1" applyFont="1" applyFill="1" applyBorder="1" applyAlignment="1" applyProtection="1">
      <alignment vertical="center"/>
      <protection hidden="1"/>
    </xf>
    <xf numFmtId="22" fontId="31" fillId="3" borderId="0" xfId="0" applyNumberFormat="1" applyFont="1" applyFill="1" applyBorder="1" applyAlignment="1" applyProtection="1">
      <alignment horizontal="center" vertical="center"/>
      <protection hidden="1"/>
    </xf>
    <xf numFmtId="0" fontId="31" fillId="3" borderId="0" xfId="0" applyFont="1" applyFill="1" applyBorder="1" applyProtection="1">
      <protection hidden="1"/>
    </xf>
    <xf numFmtId="0" fontId="31" fillId="3" borderId="0" xfId="0" applyFont="1" applyFill="1" applyBorder="1" applyAlignment="1" applyProtection="1">
      <alignment horizontal="center" vertical="center"/>
      <protection hidden="1"/>
    </xf>
    <xf numFmtId="0" fontId="31" fillId="3" borderId="0" xfId="0" applyFont="1" applyFill="1" applyBorder="1" applyAlignment="1" applyProtection="1">
      <alignment vertical="center"/>
      <protection hidden="1"/>
    </xf>
    <xf numFmtId="0" fontId="30" fillId="3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Protection="1"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0" fillId="0" borderId="33" xfId="0" applyBorder="1" applyProtection="1">
      <protection hidden="1"/>
    </xf>
    <xf numFmtId="0" fontId="0" fillId="0" borderId="34" xfId="0" applyBorder="1" applyProtection="1">
      <protection hidden="1"/>
    </xf>
    <xf numFmtId="0" fontId="0" fillId="0" borderId="34" xfId="0" applyBorder="1" applyAlignment="1" applyProtection="1">
      <alignment horizontal="center"/>
      <protection hidden="1"/>
    </xf>
    <xf numFmtId="0" fontId="0" fillId="0" borderId="35" xfId="0" applyBorder="1" applyAlignment="1" applyProtection="1">
      <alignment horizontal="center"/>
      <protection hidden="1"/>
    </xf>
    <xf numFmtId="0" fontId="0" fillId="0" borderId="36" xfId="0" applyBorder="1" applyAlignment="1" applyProtection="1">
      <alignment horizontal="center"/>
      <protection hidden="1"/>
    </xf>
    <xf numFmtId="0" fontId="0" fillId="0" borderId="37" xfId="0" applyBorder="1" applyProtection="1">
      <protection hidden="1"/>
    </xf>
    <xf numFmtId="0" fontId="0" fillId="0" borderId="26" xfId="0" applyBorder="1" applyProtection="1">
      <protection hidden="1"/>
    </xf>
    <xf numFmtId="0" fontId="29" fillId="0" borderId="0" xfId="0" applyFont="1" applyFill="1" applyBorder="1" applyAlignment="1" applyProtection="1">
      <alignment horizontal="center" vertical="center" wrapText="1"/>
      <protection hidden="1"/>
    </xf>
    <xf numFmtId="0" fontId="0" fillId="0" borderId="16" xfId="0" applyBorder="1" applyProtection="1">
      <protection hidden="1"/>
    </xf>
    <xf numFmtId="0" fontId="0" fillId="0" borderId="19" xfId="0" applyBorder="1" applyProtection="1">
      <protection hidden="1"/>
    </xf>
    <xf numFmtId="0" fontId="0" fillId="0" borderId="27" xfId="0" applyBorder="1" applyProtection="1">
      <protection hidden="1"/>
    </xf>
    <xf numFmtId="0" fontId="23" fillId="6" borderId="0" xfId="0" applyFont="1" applyFill="1" applyAlignment="1" applyProtection="1">
      <alignment horizontal="center" vertical="center" wrapText="1"/>
      <protection hidden="1"/>
    </xf>
    <xf numFmtId="0" fontId="29" fillId="0" borderId="0" xfId="0" applyFont="1" applyFill="1" applyBorder="1" applyAlignment="1" applyProtection="1">
      <alignment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166" fontId="0" fillId="0" borderId="1" xfId="0" applyNumberFormat="1" applyBorder="1" applyAlignment="1" applyProtection="1">
      <alignment horizontal="center" vertic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164" fontId="0" fillId="0" borderId="1" xfId="0" applyNumberFormat="1" applyFill="1" applyBorder="1" applyAlignment="1" applyProtection="1">
      <alignment horizontal="center" vertical="center"/>
      <protection hidden="1"/>
    </xf>
    <xf numFmtId="2" fontId="0" fillId="4" borderId="1" xfId="0" applyNumberFormat="1" applyFill="1" applyBorder="1" applyAlignment="1" applyProtection="1">
      <alignment horizontal="center" vertical="center"/>
      <protection hidden="1"/>
    </xf>
    <xf numFmtId="165" fontId="32" fillId="0" borderId="0" xfId="0" applyNumberFormat="1" applyFont="1" applyProtection="1">
      <protection hidden="1"/>
    </xf>
    <xf numFmtId="0" fontId="0" fillId="0" borderId="0" xfId="0" applyBorder="1" applyAlignment="1" applyProtection="1">
      <alignment horizontal="left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33" fillId="0" borderId="0" xfId="1" applyFont="1" applyBorder="1" applyAlignment="1" applyProtection="1">
      <protection hidden="1"/>
    </xf>
    <xf numFmtId="0" fontId="33" fillId="0" borderId="0" xfId="0" applyFont="1" applyBorder="1" applyAlignment="1" applyProtection="1"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5" fontId="0" fillId="0" borderId="1" xfId="0" applyNumberForma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0" fillId="0" borderId="28" xfId="0" applyBorder="1" applyProtection="1">
      <protection hidden="1"/>
    </xf>
    <xf numFmtId="0" fontId="0" fillId="0" borderId="17" xfId="0" applyBorder="1" applyProtection="1">
      <protection hidden="1"/>
    </xf>
    <xf numFmtId="0" fontId="0" fillId="0" borderId="21" xfId="0" applyBorder="1" applyProtection="1">
      <protection hidden="1"/>
    </xf>
    <xf numFmtId="0" fontId="0" fillId="0" borderId="29" xfId="0" applyBorder="1" applyProtection="1">
      <protection hidden="1"/>
    </xf>
    <xf numFmtId="0" fontId="27" fillId="0" borderId="18" xfId="0" applyFont="1" applyBorder="1" applyAlignment="1" applyProtection="1">
      <alignment horizontal="center" vertical="center"/>
      <protection hidden="1"/>
    </xf>
    <xf numFmtId="0" fontId="27" fillId="0" borderId="0" xfId="0" applyFont="1" applyBorder="1" applyAlignment="1" applyProtection="1">
      <alignment horizontal="center" vertical="center"/>
      <protection hidden="1"/>
    </xf>
    <xf numFmtId="0" fontId="0" fillId="5" borderId="1" xfId="0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 vertical="center"/>
      <protection hidden="1"/>
    </xf>
    <xf numFmtId="0" fontId="38" fillId="0" borderId="0" xfId="0" applyFont="1" applyFill="1" applyBorder="1" applyAlignment="1" applyProtection="1">
      <alignment vertical="center" wrapText="1"/>
      <protection hidden="1"/>
    </xf>
    <xf numFmtId="0" fontId="38" fillId="0" borderId="0" xfId="0" applyFont="1" applyFill="1" applyBorder="1" applyAlignment="1" applyProtection="1">
      <alignment vertical="center"/>
      <protection hidden="1"/>
    </xf>
    <xf numFmtId="0" fontId="27" fillId="0" borderId="0" xfId="0" applyFont="1" applyBorder="1" applyAlignment="1" applyProtection="1">
      <alignment vertical="center"/>
      <protection hidden="1"/>
    </xf>
    <xf numFmtId="0" fontId="37" fillId="0" borderId="0" xfId="0" applyFont="1" applyBorder="1" applyAlignment="1" applyProtection="1">
      <alignment horizontal="right" vertical="center" wrapText="1"/>
      <protection hidden="1"/>
    </xf>
    <xf numFmtId="0" fontId="37" fillId="0" borderId="0" xfId="0" applyFont="1" applyBorder="1" applyAlignment="1" applyProtection="1">
      <alignment horizontal="left" vertical="center" wrapText="1"/>
      <protection hidden="1"/>
    </xf>
    <xf numFmtId="165" fontId="34" fillId="0" borderId="0" xfId="0" applyNumberFormat="1" applyFont="1" applyBorder="1" applyAlignment="1" applyProtection="1">
      <alignment horizontal="left" vertical="center"/>
      <protection hidden="1"/>
    </xf>
    <xf numFmtId="165" fontId="34" fillId="0" borderId="0" xfId="0" applyNumberFormat="1" applyFont="1" applyBorder="1" applyAlignment="1" applyProtection="1">
      <alignment vertical="center"/>
      <protection hidden="1"/>
    </xf>
    <xf numFmtId="2" fontId="34" fillId="0" borderId="0" xfId="0" applyNumberFormat="1" applyFont="1" applyBorder="1" applyAlignment="1" applyProtection="1">
      <alignment horizontal="center" vertical="center"/>
      <protection hidden="1"/>
    </xf>
    <xf numFmtId="0" fontId="34" fillId="0" borderId="0" xfId="0" applyFont="1" applyBorder="1" applyAlignment="1" applyProtection="1">
      <alignment vertical="center"/>
      <protection hidden="1"/>
    </xf>
    <xf numFmtId="0" fontId="29" fillId="0" borderId="0" xfId="0" applyFont="1" applyBorder="1" applyAlignment="1" applyProtection="1">
      <alignment horizontal="center" vertical="center"/>
      <protection hidden="1"/>
    </xf>
    <xf numFmtId="0" fontId="25" fillId="0" borderId="0" xfId="0" applyFont="1" applyBorder="1" applyAlignment="1" applyProtection="1">
      <alignment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right" vertical="center"/>
      <protection hidden="1"/>
    </xf>
    <xf numFmtId="3" fontId="28" fillId="0" borderId="0" xfId="0" applyNumberFormat="1" applyFont="1" applyAlignment="1" applyProtection="1">
      <alignment vertical="top"/>
      <protection hidden="1"/>
    </xf>
    <xf numFmtId="0" fontId="22" fillId="0" borderId="1" xfId="0" applyFont="1" applyBorder="1" applyAlignment="1" applyProtection="1">
      <alignment horizontal="center" vertical="center"/>
      <protection hidden="1"/>
    </xf>
    <xf numFmtId="0" fontId="22" fillId="0" borderId="0" xfId="0" applyFont="1" applyBorder="1" applyAlignment="1" applyProtection="1">
      <alignment horizontal="center" vertical="center"/>
      <protection hidden="1"/>
    </xf>
    <xf numFmtId="165" fontId="38" fillId="0" borderId="0" xfId="0" applyNumberFormat="1" applyFont="1" applyFill="1" applyBorder="1" applyAlignment="1" applyProtection="1">
      <alignment horizontal="center" vertical="center"/>
      <protection hidden="1"/>
    </xf>
    <xf numFmtId="0" fontId="32" fillId="0" borderId="0" xfId="0" applyFont="1" applyBorder="1" applyAlignment="1" applyProtection="1">
      <alignment horizontal="center" vertical="center"/>
      <protection hidden="1"/>
    </xf>
    <xf numFmtId="0" fontId="22" fillId="0" borderId="0" xfId="0" applyFont="1" applyProtection="1">
      <protection hidden="1"/>
    </xf>
    <xf numFmtId="3" fontId="28" fillId="0" borderId="27" xfId="0" applyNumberFormat="1" applyFont="1" applyBorder="1" applyAlignment="1" applyProtection="1">
      <alignment textRotation="90"/>
      <protection hidden="1"/>
    </xf>
    <xf numFmtId="0" fontId="0" fillId="0" borderId="0" xfId="0" applyFill="1" applyBorder="1" applyProtection="1">
      <protection hidden="1"/>
    </xf>
    <xf numFmtId="0" fontId="9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165" fontId="9" fillId="0" borderId="0" xfId="0" applyNumberFormat="1" applyFont="1" applyFill="1" applyBorder="1" applyAlignment="1" applyProtection="1">
      <alignment vertical="center"/>
      <protection hidden="1"/>
    </xf>
    <xf numFmtId="165" fontId="9" fillId="0" borderId="0" xfId="0" applyNumberFormat="1" applyFont="1" applyFill="1" applyBorder="1" applyAlignment="1" applyProtection="1">
      <alignment horizontal="center" vertical="center"/>
      <protection hidden="1"/>
    </xf>
    <xf numFmtId="165" fontId="15" fillId="0" borderId="0" xfId="0" applyNumberFormat="1" applyFont="1" applyFill="1" applyBorder="1" applyAlignment="1" applyProtection="1">
      <alignment horizontal="center"/>
      <protection hidden="1"/>
    </xf>
    <xf numFmtId="0" fontId="0" fillId="0" borderId="17" xfId="0" applyFill="1" applyBorder="1" applyProtection="1">
      <protection hidden="1"/>
    </xf>
    <xf numFmtId="0" fontId="0" fillId="0" borderId="24" xfId="0" applyBorder="1" applyProtection="1">
      <protection hidden="1"/>
    </xf>
    <xf numFmtId="0" fontId="0" fillId="0" borderId="18" xfId="0" applyBorder="1" applyProtection="1">
      <protection hidden="1"/>
    </xf>
    <xf numFmtId="0" fontId="9" fillId="0" borderId="18" xfId="0" applyFont="1" applyFill="1" applyBorder="1" applyProtection="1">
      <protection hidden="1"/>
    </xf>
    <xf numFmtId="0" fontId="0" fillId="0" borderId="18" xfId="0" applyFill="1" applyBorder="1" applyProtection="1">
      <protection hidden="1"/>
    </xf>
    <xf numFmtId="0" fontId="0" fillId="0" borderId="22" xfId="0" applyFill="1" applyBorder="1" applyProtection="1">
      <protection hidden="1"/>
    </xf>
    <xf numFmtId="0" fontId="0" fillId="0" borderId="23" xfId="0" applyFill="1" applyBorder="1" applyProtection="1">
      <protection hidden="1"/>
    </xf>
    <xf numFmtId="0" fontId="0" fillId="0" borderId="25" xfId="0" applyBorder="1" applyProtection="1">
      <protection hidden="1"/>
    </xf>
    <xf numFmtId="0" fontId="29" fillId="0" borderId="0" xfId="0" applyFont="1" applyBorder="1" applyAlignment="1" applyProtection="1">
      <alignment horizontal="center" vertical="center"/>
      <protection hidden="1"/>
    </xf>
    <xf numFmtId="0" fontId="11" fillId="0" borderId="16" xfId="0" applyFont="1" applyBorder="1" applyAlignment="1" applyProtection="1">
      <alignment vertical="center"/>
      <protection hidden="1"/>
    </xf>
    <xf numFmtId="0" fontId="11" fillId="0" borderId="19" xfId="0" applyFont="1" applyBorder="1" applyAlignment="1" applyProtection="1">
      <alignment vertical="center"/>
      <protection hidden="1"/>
    </xf>
    <xf numFmtId="0" fontId="28" fillId="0" borderId="0" xfId="0" applyFont="1" applyBorder="1" applyAlignment="1" applyProtection="1">
      <alignment horizontal="center" vertical="center" wrapText="1"/>
      <protection hidden="1"/>
    </xf>
    <xf numFmtId="0" fontId="28" fillId="0" borderId="27" xfId="0" applyFont="1" applyBorder="1" applyAlignment="1" applyProtection="1">
      <alignment vertical="center" wrapText="1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19" fillId="2" borderId="1" xfId="0" applyFont="1" applyFill="1" applyBorder="1" applyAlignment="1" applyProtection="1">
      <alignment horizontal="center" vertical="center" wrapText="1"/>
      <protection hidden="1"/>
    </xf>
    <xf numFmtId="0" fontId="28" fillId="0" borderId="0" xfId="0" applyFont="1" applyBorder="1" applyAlignment="1" applyProtection="1">
      <alignment horizontal="left" vertical="center" wrapText="1"/>
      <protection hidden="1"/>
    </xf>
    <xf numFmtId="9" fontId="0" fillId="0" borderId="39" xfId="0" applyNumberFormat="1" applyBorder="1" applyAlignment="1" applyProtection="1">
      <alignment horizontal="center"/>
      <protection hidden="1"/>
    </xf>
    <xf numFmtId="9" fontId="0" fillId="0" borderId="40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9" fontId="0" fillId="0" borderId="23" xfId="0" applyNumberFormat="1" applyBorder="1" applyAlignment="1" applyProtection="1">
      <alignment horizontal="center"/>
      <protection hidden="1"/>
    </xf>
    <xf numFmtId="9" fontId="0" fillId="0" borderId="22" xfId="0" applyNumberFormat="1" applyBorder="1" applyAlignment="1" applyProtection="1">
      <alignment horizontal="center"/>
      <protection hidden="1"/>
    </xf>
    <xf numFmtId="165" fontId="0" fillId="0" borderId="23" xfId="0" applyNumberFormat="1" applyBorder="1" applyAlignment="1" applyProtection="1">
      <alignment horizontal="center"/>
      <protection hidden="1"/>
    </xf>
    <xf numFmtId="165" fontId="0" fillId="0" borderId="22" xfId="0" applyNumberFormat="1" applyBorder="1" applyAlignment="1" applyProtection="1">
      <alignment horizontal="center"/>
      <protection hidden="1"/>
    </xf>
    <xf numFmtId="0" fontId="0" fillId="0" borderId="23" xfId="0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22" xfId="0" applyBorder="1" applyAlignment="1" applyProtection="1">
      <alignment horizontal="center"/>
      <protection hidden="1"/>
    </xf>
    <xf numFmtId="9" fontId="0" fillId="0" borderId="19" xfId="0" applyNumberFormat="1" applyBorder="1" applyAlignment="1" applyProtection="1">
      <alignment horizontal="center"/>
      <protection hidden="1"/>
    </xf>
    <xf numFmtId="9" fontId="0" fillId="0" borderId="16" xfId="0" applyNumberFormat="1" applyBorder="1" applyAlignment="1" applyProtection="1">
      <alignment horizontal="center"/>
      <protection hidden="1"/>
    </xf>
    <xf numFmtId="165" fontId="0" fillId="0" borderId="19" xfId="0" applyNumberFormat="1" applyBorder="1" applyAlignment="1" applyProtection="1">
      <alignment horizontal="center"/>
      <protection hidden="1"/>
    </xf>
    <xf numFmtId="165" fontId="0" fillId="0" borderId="16" xfId="0" applyNumberFormat="1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16" xfId="0" applyBorder="1" applyAlignment="1" applyProtection="1">
      <alignment horizontal="center"/>
      <protection hidden="1"/>
    </xf>
    <xf numFmtId="0" fontId="15" fillId="0" borderId="0" xfId="0" applyFont="1" applyBorder="1" applyAlignment="1" applyProtection="1">
      <alignment horizontal="center" vertical="center" wrapText="1"/>
      <protection hidden="1"/>
    </xf>
    <xf numFmtId="9" fontId="0" fillId="0" borderId="20" xfId="0" applyNumberFormat="1" applyBorder="1" applyAlignment="1" applyProtection="1">
      <alignment horizontal="center"/>
      <protection hidden="1"/>
    </xf>
    <xf numFmtId="9" fontId="0" fillId="0" borderId="21" xfId="0" applyNumberFormat="1" applyBorder="1" applyAlignment="1" applyProtection="1">
      <alignment horizontal="center"/>
      <protection hidden="1"/>
    </xf>
    <xf numFmtId="165" fontId="0" fillId="0" borderId="20" xfId="0" applyNumberFormat="1" applyBorder="1" applyAlignment="1" applyProtection="1">
      <alignment horizontal="center"/>
      <protection hidden="1"/>
    </xf>
    <xf numFmtId="165" fontId="0" fillId="0" borderId="21" xfId="0" applyNumberFormat="1" applyBorder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0" fontId="0" fillId="0" borderId="17" xfId="0" applyBorder="1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9" fontId="0" fillId="0" borderId="1" xfId="0" applyNumberFormat="1" applyBorder="1" applyAlignment="1" applyProtection="1">
      <alignment horizontal="center"/>
      <protection hidden="1"/>
    </xf>
    <xf numFmtId="0" fontId="15" fillId="0" borderId="19" xfId="0" applyFont="1" applyBorder="1" applyAlignment="1" applyProtection="1">
      <alignment vertical="center" wrapText="1"/>
      <protection hidden="1"/>
    </xf>
    <xf numFmtId="0" fontId="15" fillId="0" borderId="27" xfId="0" applyFont="1" applyBorder="1" applyAlignment="1" applyProtection="1">
      <alignment vertical="center" wrapText="1"/>
      <protection hidden="1"/>
    </xf>
    <xf numFmtId="0" fontId="0" fillId="0" borderId="20" xfId="0" applyBorder="1" applyProtection="1">
      <protection hidden="1"/>
    </xf>
    <xf numFmtId="0" fontId="15" fillId="0" borderId="17" xfId="0" applyFont="1" applyBorder="1" applyAlignment="1" applyProtection="1">
      <alignment vertical="center" wrapText="1"/>
      <protection hidden="1"/>
    </xf>
    <xf numFmtId="0" fontId="28" fillId="0" borderId="29" xfId="0" applyFont="1" applyBorder="1" applyAlignment="1" applyProtection="1">
      <alignment horizontal="center" vertical="center" wrapText="1"/>
      <protection hidden="1"/>
    </xf>
    <xf numFmtId="0" fontId="27" fillId="0" borderId="0" xfId="0" applyFont="1" applyBorder="1" applyAlignment="1" applyProtection="1">
      <alignment vertical="center" textRotation="90" wrapText="1"/>
      <protection hidden="1"/>
    </xf>
    <xf numFmtId="0" fontId="26" fillId="0" borderId="0" xfId="0" applyFont="1" applyBorder="1" applyAlignment="1" applyProtection="1">
      <alignment vertical="center" wrapText="1"/>
      <protection hidden="1"/>
    </xf>
    <xf numFmtId="165" fontId="0" fillId="0" borderId="39" xfId="0" applyNumberFormat="1" applyBorder="1" applyAlignment="1" applyProtection="1">
      <alignment horizontal="center"/>
      <protection hidden="1"/>
    </xf>
    <xf numFmtId="165" fontId="0" fillId="0" borderId="40" xfId="0" applyNumberFormat="1" applyBorder="1" applyAlignment="1" applyProtection="1">
      <alignment horizontal="center"/>
      <protection hidden="1"/>
    </xf>
    <xf numFmtId="0" fontId="0" fillId="0" borderId="39" xfId="0" applyBorder="1" applyAlignment="1" applyProtection="1">
      <alignment horizontal="center"/>
      <protection hidden="1"/>
    </xf>
    <xf numFmtId="0" fontId="0" fillId="0" borderId="41" xfId="0" applyBorder="1" applyAlignment="1" applyProtection="1">
      <alignment horizontal="center"/>
      <protection hidden="1"/>
    </xf>
    <xf numFmtId="0" fontId="0" fillId="0" borderId="40" xfId="0" applyBorder="1" applyAlignment="1" applyProtection="1">
      <alignment horizontal="center"/>
      <protection hidden="1"/>
    </xf>
    <xf numFmtId="0" fontId="27" fillId="0" borderId="0" xfId="0" applyFont="1" applyBorder="1" applyAlignment="1" applyProtection="1">
      <alignment horizontal="center" vertical="center" wrapText="1"/>
      <protection hidden="1"/>
    </xf>
    <xf numFmtId="0" fontId="27" fillId="0" borderId="0" xfId="0" applyFont="1" applyBorder="1" applyAlignment="1" applyProtection="1">
      <alignment horizontal="center" vertical="center" wrapText="1"/>
      <protection hidden="1"/>
    </xf>
    <xf numFmtId="0" fontId="25" fillId="0" borderId="0" xfId="0" applyFont="1" applyBorder="1" applyAlignment="1" applyProtection="1">
      <alignment vertical="center" wrapText="1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27" fillId="0" borderId="0" xfId="0" applyFont="1" applyBorder="1" applyAlignment="1" applyProtection="1">
      <alignment vertical="center" wrapText="1"/>
      <protection hidden="1"/>
    </xf>
    <xf numFmtId="9" fontId="4" fillId="2" borderId="23" xfId="0" applyNumberFormat="1" applyFont="1" applyFill="1" applyBorder="1" applyAlignment="1" applyProtection="1">
      <alignment horizontal="center" vertical="center"/>
      <protection hidden="1"/>
    </xf>
    <xf numFmtId="9" fontId="4" fillId="2" borderId="18" xfId="0" applyNumberFormat="1" applyFont="1" applyFill="1" applyBorder="1" applyAlignment="1" applyProtection="1">
      <alignment horizontal="center" vertical="center"/>
      <protection hidden="1"/>
    </xf>
    <xf numFmtId="9" fontId="4" fillId="2" borderId="22" xfId="0" applyNumberFormat="1" applyFont="1" applyFill="1" applyBorder="1" applyAlignment="1" applyProtection="1">
      <alignment horizontal="center" vertical="center"/>
      <protection hidden="1"/>
    </xf>
    <xf numFmtId="0" fontId="36" fillId="0" borderId="23" xfId="0" applyFont="1" applyBorder="1" applyAlignment="1" applyProtection="1">
      <alignment horizontal="right" vertical="center"/>
      <protection hidden="1"/>
    </xf>
    <xf numFmtId="165" fontId="20" fillId="0" borderId="18" xfId="0" applyNumberFormat="1" applyFont="1" applyBorder="1" applyAlignment="1" applyProtection="1">
      <alignment horizontal="center" vertical="center"/>
      <protection hidden="1"/>
    </xf>
    <xf numFmtId="9" fontId="20" fillId="0" borderId="18" xfId="0" applyNumberFormat="1" applyFont="1" applyFill="1" applyBorder="1" applyAlignment="1" applyProtection="1">
      <alignment horizontal="left" vertical="center"/>
      <protection hidden="1"/>
    </xf>
    <xf numFmtId="9" fontId="20" fillId="0" borderId="22" xfId="0" applyNumberFormat="1" applyFont="1" applyFill="1" applyBorder="1" applyAlignment="1" applyProtection="1">
      <alignment horizontal="left" vertical="center"/>
      <protection hidden="1"/>
    </xf>
    <xf numFmtId="9" fontId="4" fillId="2" borderId="20" xfId="0" applyNumberFormat="1" applyFont="1" applyFill="1" applyBorder="1" applyAlignment="1" applyProtection="1">
      <alignment horizontal="center" vertical="center"/>
      <protection hidden="1"/>
    </xf>
    <xf numFmtId="9" fontId="4" fillId="2" borderId="17" xfId="0" applyNumberFormat="1" applyFont="1" applyFill="1" applyBorder="1" applyAlignment="1" applyProtection="1">
      <alignment horizontal="center" vertical="center"/>
      <protection hidden="1"/>
    </xf>
    <xf numFmtId="9" fontId="4" fillId="2" borderId="21" xfId="0" applyNumberFormat="1" applyFont="1" applyFill="1" applyBorder="1" applyAlignment="1" applyProtection="1">
      <alignment horizontal="center" vertical="center"/>
      <protection hidden="1"/>
    </xf>
    <xf numFmtId="0" fontId="36" fillId="0" borderId="20" xfId="0" applyFont="1" applyBorder="1" applyAlignment="1" applyProtection="1">
      <alignment horizontal="right" vertical="center"/>
      <protection hidden="1"/>
    </xf>
    <xf numFmtId="165" fontId="20" fillId="0" borderId="17" xfId="0" applyNumberFormat="1" applyFont="1" applyBorder="1" applyAlignment="1" applyProtection="1">
      <alignment horizontal="center" vertical="center"/>
      <protection hidden="1"/>
    </xf>
    <xf numFmtId="9" fontId="20" fillId="0" borderId="17" xfId="0" applyNumberFormat="1" applyFont="1" applyFill="1" applyBorder="1" applyAlignment="1" applyProtection="1">
      <alignment horizontal="left" vertical="center"/>
      <protection hidden="1"/>
    </xf>
    <xf numFmtId="9" fontId="20" fillId="0" borderId="21" xfId="0" applyNumberFormat="1" applyFont="1" applyFill="1" applyBorder="1" applyAlignment="1" applyProtection="1">
      <alignment horizontal="left" vertical="center"/>
      <protection hidden="1"/>
    </xf>
    <xf numFmtId="9" fontId="4" fillId="0" borderId="0" xfId="0" applyNumberFormat="1" applyFont="1" applyFill="1" applyBorder="1" applyAlignment="1" applyProtection="1">
      <alignment horizontal="center" vertical="center"/>
      <protection hidden="1"/>
    </xf>
    <xf numFmtId="9" fontId="4" fillId="0" borderId="0" xfId="0" applyNumberFormat="1" applyFont="1" applyFill="1" applyBorder="1" applyAlignment="1" applyProtection="1">
      <alignment vertical="center"/>
      <protection hidden="1"/>
    </xf>
    <xf numFmtId="0" fontId="20" fillId="0" borderId="18" xfId="0" applyFont="1" applyBorder="1" applyAlignment="1" applyProtection="1">
      <alignment horizontal="left" vertical="center"/>
      <protection hidden="1"/>
    </xf>
    <xf numFmtId="0" fontId="20" fillId="0" borderId="22" xfId="0" applyFont="1" applyBorder="1" applyAlignment="1" applyProtection="1">
      <alignment horizontal="left" vertical="center"/>
      <protection hidden="1"/>
    </xf>
    <xf numFmtId="0" fontId="20" fillId="0" borderId="17" xfId="0" applyFont="1" applyBorder="1" applyAlignment="1" applyProtection="1">
      <alignment horizontal="left" vertical="center"/>
      <protection hidden="1"/>
    </xf>
    <xf numFmtId="0" fontId="20" fillId="0" borderId="21" xfId="0" applyFont="1" applyBorder="1" applyAlignment="1" applyProtection="1">
      <alignment horizontal="left" vertical="center"/>
      <protection hidden="1"/>
    </xf>
    <xf numFmtId="0" fontId="13" fillId="0" borderId="0" xfId="0" applyFont="1" applyBorder="1" applyAlignment="1" applyProtection="1">
      <alignment horizontal="center"/>
      <protection hidden="1"/>
    </xf>
    <xf numFmtId="0" fontId="16" fillId="0" borderId="0" xfId="0" applyFont="1" applyBorder="1" applyAlignment="1" applyProtection="1">
      <alignment horizontal="center" vertical="center" wrapText="1"/>
      <protection hidden="1"/>
    </xf>
    <xf numFmtId="0" fontId="13" fillId="0" borderId="0" xfId="0" applyFont="1" applyBorder="1" applyProtection="1">
      <protection hidden="1"/>
    </xf>
    <xf numFmtId="0" fontId="0" fillId="0" borderId="30" xfId="0" applyBorder="1" applyProtection="1">
      <protection hidden="1"/>
    </xf>
    <xf numFmtId="0" fontId="0" fillId="0" borderId="31" xfId="0" applyBorder="1" applyProtection="1">
      <protection hidden="1"/>
    </xf>
    <xf numFmtId="0" fontId="13" fillId="0" borderId="31" xfId="0" applyFont="1" applyBorder="1" applyAlignment="1" applyProtection="1">
      <alignment horizontal="center" vertical="top"/>
      <protection hidden="1"/>
    </xf>
    <xf numFmtId="0" fontId="13" fillId="0" borderId="31" xfId="0" applyFont="1" applyBorder="1" applyAlignment="1" applyProtection="1">
      <alignment vertical="top"/>
      <protection hidden="1"/>
    </xf>
    <xf numFmtId="0" fontId="28" fillId="0" borderId="31" xfId="0" applyFont="1" applyBorder="1" applyAlignment="1" applyProtection="1">
      <alignment horizontal="center"/>
      <protection hidden="1"/>
    </xf>
    <xf numFmtId="22" fontId="15" fillId="0" borderId="31" xfId="0" applyNumberFormat="1" applyFont="1" applyBorder="1" applyAlignment="1" applyProtection="1">
      <alignment horizontal="center" vertical="center" wrapText="1"/>
      <protection hidden="1"/>
    </xf>
    <xf numFmtId="0" fontId="14" fillId="0" borderId="31" xfId="0" applyFont="1" applyBorder="1" applyAlignment="1" applyProtection="1">
      <alignment horizontal="center" vertical="center" wrapText="1"/>
      <protection hidden="1"/>
    </xf>
    <xf numFmtId="0" fontId="0" fillId="0" borderId="32" xfId="0" applyBorder="1" applyProtection="1">
      <protection hidden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86789026762034E-2"/>
          <c:y val="0.13203837270220134"/>
          <c:w val="0.87698726347704492"/>
          <c:h val="0.72059471208391956"/>
        </c:manualLayout>
      </c:layout>
      <c:scatterChart>
        <c:scatterStyle val="smoothMarker"/>
        <c:varyColors val="0"/>
        <c:ser>
          <c:idx val="1"/>
          <c:order val="1"/>
          <c:tx>
            <c:v>v [m/s]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vypocet!$H$9:$H$30</c:f>
              <c:numCache>
                <c:formatCode>0.000</c:formatCode>
                <c:ptCount val="22"/>
                <c:pt idx="0" formatCode="General">
                  <c:v>0</c:v>
                </c:pt>
                <c:pt idx="1">
                  <c:v>0.37322467067690546</c:v>
                </c:pt>
                <c:pt idx="2">
                  <c:v>1.0775362474688375</c:v>
                </c:pt>
                <c:pt idx="3">
                  <c:v>1.6826530430770061</c:v>
                </c:pt>
                <c:pt idx="4">
                  <c:v>2.1676751319787253</c:v>
                </c:pt>
                <c:pt idx="5">
                  <c:v>2.5798698485221379</c:v>
                </c:pt>
                <c:pt idx="6">
                  <c:v>2.9389619330651331</c:v>
                </c:pt>
                <c:pt idx="7">
                  <c:v>3.2555003011822468</c:v>
                </c:pt>
                <c:pt idx="8">
                  <c:v>3.5358603755808384</c:v>
                </c:pt>
                <c:pt idx="9">
                  <c:v>3.7841549262658614</c:v>
                </c:pt>
                <c:pt idx="10">
                  <c:v>4.0031085295880215</c:v>
                </c:pt>
                <c:pt idx="11">
                  <c:v>4.1945010441094972</c:v>
                </c:pt>
                <c:pt idx="12">
                  <c:v>4.3594005555216926</c:v>
                </c:pt>
                <c:pt idx="13">
                  <c:v>4.4982754213174578</c:v>
                </c:pt>
                <c:pt idx="14">
                  <c:v>4.6110198498905506</c:v>
                </c:pt>
                <c:pt idx="15">
                  <c:v>4.6968949932429664</c:v>
                </c:pt>
                <c:pt idx="16">
                  <c:v>4.7543532397663082</c:v>
                </c:pt>
                <c:pt idx="17">
                  <c:v>4.7806471882837727</c:v>
                </c:pt>
                <c:pt idx="18">
                  <c:v>4.770938917029353</c:v>
                </c:pt>
                <c:pt idx="19">
                  <c:v>4.7159236964017301</c:v>
                </c:pt>
                <c:pt idx="20">
                  <c:v>4.5929077879944922</c:v>
                </c:pt>
                <c:pt idx="21">
                  <c:v>4.1945010441094972</c:v>
                </c:pt>
              </c:numCache>
            </c:numRef>
          </c:xVal>
          <c:yVal>
            <c:numRef>
              <c:f>vypocet!$A$9:$A$30</c:f>
              <c:numCache>
                <c:formatCode>0%</c:formatCode>
                <c:ptCount val="22"/>
                <c:pt idx="0">
                  <c:v>0</c:v>
                </c:pt>
                <c:pt idx="1">
                  <c:v>0.01</c:v>
                </c:pt>
                <c:pt idx="2">
                  <c:v>0.05</c:v>
                </c:pt>
                <c:pt idx="3">
                  <c:v>0.1</c:v>
                </c:pt>
                <c:pt idx="4">
                  <c:v>0.15</c:v>
                </c:pt>
                <c:pt idx="5">
                  <c:v>0.2</c:v>
                </c:pt>
                <c:pt idx="6">
                  <c:v>0.25</c:v>
                </c:pt>
                <c:pt idx="7">
                  <c:v>0.3</c:v>
                </c:pt>
                <c:pt idx="8">
                  <c:v>0.35</c:v>
                </c:pt>
                <c:pt idx="9">
                  <c:v>0.4</c:v>
                </c:pt>
                <c:pt idx="10">
                  <c:v>0.45</c:v>
                </c:pt>
                <c:pt idx="11">
                  <c:v>0.5</c:v>
                </c:pt>
                <c:pt idx="12">
                  <c:v>0.55000000000000004</c:v>
                </c:pt>
                <c:pt idx="13">
                  <c:v>0.6</c:v>
                </c:pt>
                <c:pt idx="14">
                  <c:v>0.65</c:v>
                </c:pt>
                <c:pt idx="15">
                  <c:v>0.7</c:v>
                </c:pt>
                <c:pt idx="16">
                  <c:v>0.75</c:v>
                </c:pt>
                <c:pt idx="17">
                  <c:v>0.8</c:v>
                </c:pt>
                <c:pt idx="18">
                  <c:v>0.85</c:v>
                </c:pt>
                <c:pt idx="19">
                  <c:v>0.9</c:v>
                </c:pt>
                <c:pt idx="20">
                  <c:v>0.95</c:v>
                </c:pt>
                <c:pt idx="2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06-4939-B314-FC66D8AB3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556904"/>
        <c:axId val="1"/>
      </c:scatterChart>
      <c:scatterChart>
        <c:scatterStyle val="smoothMarker"/>
        <c:varyColors val="0"/>
        <c:ser>
          <c:idx val="0"/>
          <c:order val="0"/>
          <c:tx>
            <c:v>Q [m3/s]</c:v>
          </c:tx>
          <c:spPr>
            <a:ln w="25400">
              <a:solidFill>
                <a:srgbClr val="0000FF"/>
              </a:solidFill>
              <a:prstDash val="dash"/>
              <a:round/>
            </a:ln>
          </c:spPr>
          <c:marker>
            <c:symbol val="none"/>
          </c:marker>
          <c:xVal>
            <c:numRef>
              <c:f>vypocet!$I$10:$I$30</c:f>
              <c:numCache>
                <c:formatCode>0.000</c:formatCode>
                <c:ptCount val="21"/>
                <c:pt idx="0">
                  <c:v>1.6074849143440143E-3</c:v>
                </c:pt>
                <c:pt idx="1">
                  <c:v>5.1256227594137276E-2</c:v>
                </c:pt>
                <c:pt idx="2">
                  <c:v>0.22284366698856262</c:v>
                </c:pt>
                <c:pt idx="3">
                  <c:v>0.51884184479404849</c:v>
                </c:pt>
                <c:pt idx="4">
                  <c:v>0.9347103915115017</c:v>
                </c:pt>
                <c:pt idx="5">
                  <c:v>1.4621033724964396</c:v>
                </c:pt>
                <c:pt idx="6">
                  <c:v>2.090244345144884</c:v>
                </c:pt>
                <c:pt idx="7">
                  <c:v>2.8065423194564749</c:v>
                </c:pt>
                <c:pt idx="8">
                  <c:v>3.5969080288738815</c:v>
                </c:pt>
                <c:pt idx="9">
                  <c:v>4.4459141055581322</c:v>
                </c:pt>
                <c:pt idx="10">
                  <c:v>5.3368525345878917</c:v>
                </c:pt>
                <c:pt idx="11">
                  <c:v>6.2517056874602055</c:v>
                </c:pt>
                <c:pt idx="12">
                  <c:v>7.1710241666102847</c:v>
                </c:pt>
                <c:pt idx="13">
                  <c:v>8.0736804243787983</c:v>
                </c:pt>
                <c:pt idx="14">
                  <c:v>8.9364278405812136</c:v>
                </c:pt>
                <c:pt idx="15">
                  <c:v>9.7331134808371633</c:v>
                </c:pt>
                <c:pt idx="16">
                  <c:v>10.433193222474303</c:v>
                </c:pt>
                <c:pt idx="17">
                  <c:v>10.998617186065999</c:v>
                </c:pt>
                <c:pt idx="18">
                  <c:v>11.376006513789187</c:v>
                </c:pt>
                <c:pt idx="19">
                  <c:v>11.46905137916217</c:v>
                </c:pt>
                <c:pt idx="20">
                  <c:v>10.673705069175783</c:v>
                </c:pt>
              </c:numCache>
            </c:numRef>
          </c:xVal>
          <c:yVal>
            <c:numRef>
              <c:f>vypocet!$A$10:$A$30</c:f>
              <c:numCache>
                <c:formatCode>0%</c:formatCode>
                <c:ptCount val="21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806-4939-B314-FC66D8AB3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342556904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/>
                  <a:t>Rychlost - v [m/s] - červená,</a:t>
                </a:r>
                <a:r>
                  <a:rPr lang="cs-CZ" baseline="0"/>
                  <a:t> plná čára</a:t>
                </a:r>
                <a:endParaRPr lang="cs-CZ"/>
              </a:p>
            </c:rich>
          </c:tx>
          <c:layout>
            <c:manualLayout>
              <c:xMode val="edge"/>
              <c:yMode val="edge"/>
              <c:x val="0.41417928755527184"/>
              <c:y val="0.9178964742809211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/>
                  <a:t>plnění (profilu trouby) [%]</a:t>
                </a:r>
              </a:p>
            </c:rich>
          </c:tx>
          <c:layout>
            <c:manualLayout>
              <c:xMode val="edge"/>
              <c:yMode val="edge"/>
              <c:x val="5.9183691565581334E-3"/>
              <c:y val="0.3015458505831101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crossAx val="342556904"/>
        <c:crosses val="autoZero"/>
        <c:crossBetween val="midCat"/>
      </c:valAx>
      <c:valAx>
        <c:axId val="3"/>
        <c:scaling>
          <c:orientation val="minMax"/>
        </c:scaling>
        <c:delete val="0"/>
        <c:axPos val="t"/>
        <c:majorGridlines>
          <c:spPr>
            <a:ln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Průtok - Q [m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Calibri"/>
                    <a:cs typeface="Calibri"/>
                  </a:rPr>
                  <a:t>3</a:t>
                </a: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/s] - modrá, čárkovaná čára</a:t>
                </a:r>
              </a:p>
            </c:rich>
          </c:tx>
          <c:layout>
            <c:manualLayout>
              <c:xMode val="edge"/>
              <c:yMode val="edge"/>
              <c:x val="0.34998655151214209"/>
              <c:y val="1.179641204643234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4"/>
        <c:crosses val="max"/>
        <c:crossBetween val="midCat"/>
      </c:valAx>
      <c:valAx>
        <c:axId val="4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3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2.5586856541580952E-2"/>
          <c:y val="0.93965094569364405"/>
          <c:w val="0.26492560473859689"/>
          <c:h val="4.421056903969478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8740157480314965" l="0.70866141732283472" r="0.70866141732283472" t="0.78740157480314965" header="0.31496062992125984" footer="0.31496062992125984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Závislost </a:t>
            </a:r>
            <a:r>
              <a:rPr lang="en-US" b="1" i="1" baseline="0"/>
              <a:t>Q</a:t>
            </a:r>
            <a:r>
              <a:rPr lang="en-US"/>
              <a:t> a </a:t>
            </a:r>
            <a:r>
              <a:rPr lang="en-US" b="1" i="1" baseline="0"/>
              <a:t>v</a:t>
            </a:r>
            <a:r>
              <a:rPr lang="en-US"/>
              <a:t> na plnění potrubí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634897910488462"/>
          <c:y val="0.32836527509533009"/>
          <c:w val="0.65764578129032569"/>
          <c:h val="0.5455886693408607"/>
        </c:manualLayout>
      </c:layout>
      <c:scatterChart>
        <c:scatterStyle val="smoothMarker"/>
        <c:varyColors val="0"/>
        <c:ser>
          <c:idx val="1"/>
          <c:order val="1"/>
          <c:tx>
            <c:v>v</c:v>
          </c:tx>
          <c:marker>
            <c:symbol val="none"/>
          </c:marker>
          <c:xVal>
            <c:numRef>
              <c:f>vypocet!$H$9:$H$30</c:f>
              <c:numCache>
                <c:formatCode>0.000</c:formatCode>
                <c:ptCount val="22"/>
                <c:pt idx="0" formatCode="General">
                  <c:v>0</c:v>
                </c:pt>
                <c:pt idx="1">
                  <c:v>0.37322467067690546</c:v>
                </c:pt>
                <c:pt idx="2">
                  <c:v>1.0775362474688375</c:v>
                </c:pt>
                <c:pt idx="3">
                  <c:v>1.6826530430770061</c:v>
                </c:pt>
                <c:pt idx="4">
                  <c:v>2.1676751319787253</c:v>
                </c:pt>
                <c:pt idx="5">
                  <c:v>2.5798698485221379</c:v>
                </c:pt>
                <c:pt idx="6">
                  <c:v>2.9389619330651331</c:v>
                </c:pt>
                <c:pt idx="7">
                  <c:v>3.2555003011822468</c:v>
                </c:pt>
                <c:pt idx="8">
                  <c:v>3.5358603755808384</c:v>
                </c:pt>
                <c:pt idx="9">
                  <c:v>3.7841549262658614</c:v>
                </c:pt>
                <c:pt idx="10">
                  <c:v>4.0031085295880215</c:v>
                </c:pt>
                <c:pt idx="11">
                  <c:v>4.1945010441094972</c:v>
                </c:pt>
                <c:pt idx="12">
                  <c:v>4.3594005555216926</c:v>
                </c:pt>
                <c:pt idx="13">
                  <c:v>4.4982754213174578</c:v>
                </c:pt>
                <c:pt idx="14">
                  <c:v>4.6110198498905506</c:v>
                </c:pt>
                <c:pt idx="15">
                  <c:v>4.6968949932429664</c:v>
                </c:pt>
                <c:pt idx="16">
                  <c:v>4.7543532397663082</c:v>
                </c:pt>
                <c:pt idx="17">
                  <c:v>4.7806471882837727</c:v>
                </c:pt>
                <c:pt idx="18">
                  <c:v>4.770938917029353</c:v>
                </c:pt>
                <c:pt idx="19">
                  <c:v>4.7159236964017301</c:v>
                </c:pt>
                <c:pt idx="20">
                  <c:v>4.5929077879944922</c:v>
                </c:pt>
                <c:pt idx="21">
                  <c:v>4.1945010441094972</c:v>
                </c:pt>
              </c:numCache>
            </c:numRef>
          </c:xVal>
          <c:yVal>
            <c:numRef>
              <c:f>vypocet!$A$9:$A$30</c:f>
              <c:numCache>
                <c:formatCode>0%</c:formatCode>
                <c:ptCount val="22"/>
                <c:pt idx="0">
                  <c:v>0</c:v>
                </c:pt>
                <c:pt idx="1">
                  <c:v>0.01</c:v>
                </c:pt>
                <c:pt idx="2">
                  <c:v>0.05</c:v>
                </c:pt>
                <c:pt idx="3">
                  <c:v>0.1</c:v>
                </c:pt>
                <c:pt idx="4">
                  <c:v>0.15</c:v>
                </c:pt>
                <c:pt idx="5">
                  <c:v>0.2</c:v>
                </c:pt>
                <c:pt idx="6">
                  <c:v>0.25</c:v>
                </c:pt>
                <c:pt idx="7">
                  <c:v>0.3</c:v>
                </c:pt>
                <c:pt idx="8">
                  <c:v>0.35</c:v>
                </c:pt>
                <c:pt idx="9">
                  <c:v>0.4</c:v>
                </c:pt>
                <c:pt idx="10">
                  <c:v>0.45</c:v>
                </c:pt>
                <c:pt idx="11">
                  <c:v>0.5</c:v>
                </c:pt>
                <c:pt idx="12">
                  <c:v>0.55000000000000004</c:v>
                </c:pt>
                <c:pt idx="13">
                  <c:v>0.6</c:v>
                </c:pt>
                <c:pt idx="14">
                  <c:v>0.65</c:v>
                </c:pt>
                <c:pt idx="15">
                  <c:v>0.7</c:v>
                </c:pt>
                <c:pt idx="16">
                  <c:v>0.75</c:v>
                </c:pt>
                <c:pt idx="17">
                  <c:v>0.8</c:v>
                </c:pt>
                <c:pt idx="18">
                  <c:v>0.85</c:v>
                </c:pt>
                <c:pt idx="19">
                  <c:v>0.9</c:v>
                </c:pt>
                <c:pt idx="20">
                  <c:v>0.95</c:v>
                </c:pt>
                <c:pt idx="2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205-45E8-9DB1-80200947F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022368"/>
        <c:axId val="1"/>
      </c:scatterChart>
      <c:scatterChart>
        <c:scatterStyle val="smoothMarker"/>
        <c:varyColors val="0"/>
        <c:ser>
          <c:idx val="0"/>
          <c:order val="0"/>
          <c:tx>
            <c:v>Q</c:v>
          </c:tx>
          <c:marker>
            <c:symbol val="none"/>
          </c:marker>
          <c:xVal>
            <c:numRef>
              <c:f>vypocet!$I$10:$I$30</c:f>
              <c:numCache>
                <c:formatCode>0.000</c:formatCode>
                <c:ptCount val="21"/>
                <c:pt idx="0">
                  <c:v>1.6074849143440143E-3</c:v>
                </c:pt>
                <c:pt idx="1">
                  <c:v>5.1256227594137276E-2</c:v>
                </c:pt>
                <c:pt idx="2">
                  <c:v>0.22284366698856262</c:v>
                </c:pt>
                <c:pt idx="3">
                  <c:v>0.51884184479404849</c:v>
                </c:pt>
                <c:pt idx="4">
                  <c:v>0.9347103915115017</c:v>
                </c:pt>
                <c:pt idx="5">
                  <c:v>1.4621033724964396</c:v>
                </c:pt>
                <c:pt idx="6">
                  <c:v>2.090244345144884</c:v>
                </c:pt>
                <c:pt idx="7">
                  <c:v>2.8065423194564749</c:v>
                </c:pt>
                <c:pt idx="8">
                  <c:v>3.5969080288738815</c:v>
                </c:pt>
                <c:pt idx="9">
                  <c:v>4.4459141055581322</c:v>
                </c:pt>
                <c:pt idx="10">
                  <c:v>5.3368525345878917</c:v>
                </c:pt>
                <c:pt idx="11">
                  <c:v>6.2517056874602055</c:v>
                </c:pt>
                <c:pt idx="12">
                  <c:v>7.1710241666102847</c:v>
                </c:pt>
                <c:pt idx="13">
                  <c:v>8.0736804243787983</c:v>
                </c:pt>
                <c:pt idx="14">
                  <c:v>8.9364278405812136</c:v>
                </c:pt>
                <c:pt idx="15">
                  <c:v>9.7331134808371633</c:v>
                </c:pt>
                <c:pt idx="16">
                  <c:v>10.433193222474303</c:v>
                </c:pt>
                <c:pt idx="17">
                  <c:v>10.998617186065999</c:v>
                </c:pt>
                <c:pt idx="18">
                  <c:v>11.376006513789187</c:v>
                </c:pt>
                <c:pt idx="19">
                  <c:v>11.46905137916217</c:v>
                </c:pt>
                <c:pt idx="20">
                  <c:v>10.673705069175783</c:v>
                </c:pt>
              </c:numCache>
            </c:numRef>
          </c:xVal>
          <c:yVal>
            <c:numRef>
              <c:f>vypocet!$A$10:$A$30</c:f>
              <c:numCache>
                <c:formatCode>0%</c:formatCode>
                <c:ptCount val="21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05-45E8-9DB1-80200947F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34002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 (m/s)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plnění (%)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crossAx val="340022368"/>
        <c:crosses val="autoZero"/>
        <c:crossBetween val="midCat"/>
      </c:valAx>
      <c:valAx>
        <c:axId val="3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(m3/s)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4"/>
        <c:crosses val="max"/>
        <c:crossBetween val="midCat"/>
      </c:valAx>
      <c:valAx>
        <c:axId val="4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3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8669364053767685"/>
          <c:y val="0.51288074806252049"/>
          <c:w val="8.563892409227214E-2"/>
          <c:h val="0.13817346413258624"/>
        </c:manualLayout>
      </c:layout>
      <c:overlay val="0"/>
    </c:legend>
    <c:plotVisOnly val="1"/>
    <c:dispBlanksAs val="gap"/>
    <c:showDLblsOverMax val="0"/>
  </c:chart>
  <c:printSettings>
    <c:headerFooter/>
    <c:pageMargins b="0.78740157480314965" l="0.70866141732283472" r="0.70866141732283472" t="0.78740157480314965" header="0.31496062992125984" footer="0.3149606299212598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hyperlink" Target="http://www.babc.cz/" TargetMode="External"/><Relationship Id="rId1" Type="http://schemas.openxmlformats.org/officeDocument/2006/relationships/chart" Target="../charts/chart1.xml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20</xdr:row>
      <xdr:rowOff>152400</xdr:rowOff>
    </xdr:from>
    <xdr:to>
      <xdr:col>27</xdr:col>
      <xdr:colOff>920</xdr:colOff>
      <xdr:row>39</xdr:row>
      <xdr:rowOff>91966</xdr:rowOff>
    </xdr:to>
    <xdr:graphicFrame macro="">
      <xdr:nvGraphicFramePr>
        <xdr:cNvPr id="20732" name="Graf 1">
          <a:extLst>
            <a:ext uri="{FF2B5EF4-FFF2-40B4-BE49-F238E27FC236}">
              <a16:creationId xmlns:a16="http://schemas.microsoft.com/office/drawing/2014/main" id="{20350E60-9CEE-42F6-8A8E-3D5B9514B0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15</xdr:col>
      <xdr:colOff>289560</xdr:colOff>
      <xdr:row>7</xdr:row>
      <xdr:rowOff>0</xdr:rowOff>
    </xdr:from>
    <xdr:to>
      <xdr:col>23</xdr:col>
      <xdr:colOff>281940</xdr:colOff>
      <xdr:row>16</xdr:row>
      <xdr:rowOff>38100</xdr:rowOff>
    </xdr:to>
    <xdr:pic>
      <xdr:nvPicPr>
        <xdr:cNvPr id="20733" name="Obrázek 1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C6EA461-A95E-40EA-812B-8C3F93A32F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1440" y="441960"/>
          <a:ext cx="2301240" cy="1493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91440</xdr:colOff>
      <xdr:row>57</xdr:row>
      <xdr:rowOff>22860</xdr:rowOff>
    </xdr:from>
    <xdr:to>
      <xdr:col>18</xdr:col>
      <xdr:colOff>266700</xdr:colOff>
      <xdr:row>68</xdr:row>
      <xdr:rowOff>15240</xdr:rowOff>
    </xdr:to>
    <xdr:pic>
      <xdr:nvPicPr>
        <xdr:cNvPr id="20734" name="Obrázek 1">
          <a:extLst>
            <a:ext uri="{FF2B5EF4-FFF2-40B4-BE49-F238E27FC236}">
              <a16:creationId xmlns:a16="http://schemas.microsoft.com/office/drawing/2014/main" id="{0400AE81-90FB-417B-A52B-E616452A07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33" t="37823" r="81291" b="25037"/>
        <a:stretch>
          <a:fillRect/>
        </a:stretch>
      </xdr:blipFill>
      <xdr:spPr bwMode="auto">
        <a:xfrm>
          <a:off x="3703320" y="8275320"/>
          <a:ext cx="1135380" cy="1173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53340</xdr:colOff>
      <xdr:row>57</xdr:row>
      <xdr:rowOff>7620</xdr:rowOff>
    </xdr:from>
    <xdr:to>
      <xdr:col>24</xdr:col>
      <xdr:colOff>205740</xdr:colOff>
      <xdr:row>68</xdr:row>
      <xdr:rowOff>15240</xdr:rowOff>
    </xdr:to>
    <xdr:pic>
      <xdr:nvPicPr>
        <xdr:cNvPr id="20735" name="Obrázek 2">
          <a:extLst>
            <a:ext uri="{FF2B5EF4-FFF2-40B4-BE49-F238E27FC236}">
              <a16:creationId xmlns:a16="http://schemas.microsoft.com/office/drawing/2014/main" id="{6A1F803D-792D-4003-963D-FB51698B2F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15" t="29124" r="77061" b="21046"/>
        <a:stretch>
          <a:fillRect/>
        </a:stretch>
      </xdr:blipFill>
      <xdr:spPr bwMode="auto">
        <a:xfrm>
          <a:off x="5265420" y="8260080"/>
          <a:ext cx="1173480" cy="1188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32</xdr:row>
      <xdr:rowOff>60960</xdr:rowOff>
    </xdr:from>
    <xdr:to>
      <xdr:col>13</xdr:col>
      <xdr:colOff>464820</xdr:colOff>
      <xdr:row>50</xdr:row>
      <xdr:rowOff>22860</xdr:rowOff>
    </xdr:to>
    <xdr:graphicFrame macro="">
      <xdr:nvGraphicFramePr>
        <xdr:cNvPr id="1103" name="Graf 1">
          <a:extLst>
            <a:ext uri="{FF2B5EF4-FFF2-40B4-BE49-F238E27FC236}">
              <a16:creationId xmlns:a16="http://schemas.microsoft.com/office/drawing/2014/main" id="{0C1460A9-DAD1-4655-B1E7-1AD392EDD3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4"/>
  <sheetViews>
    <sheetView tabSelected="1" zoomScale="145" zoomScaleNormal="145" zoomScaleSheetLayoutView="145" workbookViewId="0">
      <selection activeCell="AC11" sqref="AC11"/>
    </sheetView>
  </sheetViews>
  <sheetFormatPr defaultRowHeight="14.4" x14ac:dyDescent="0.3"/>
  <cols>
    <col min="1" max="1" width="0.88671875" style="43" customWidth="1"/>
    <col min="2" max="3" width="1.77734375" style="43" customWidth="1"/>
    <col min="4" max="12" width="4.6640625" style="43" customWidth="1"/>
    <col min="13" max="13" width="2.6640625" style="43" customWidth="1"/>
    <col min="14" max="15" width="1.77734375" style="43" customWidth="1"/>
    <col min="16" max="21" width="4.6640625" style="43" customWidth="1"/>
    <col min="22" max="23" width="2.77734375" style="43" customWidth="1"/>
    <col min="24" max="25" width="4.6640625" style="43" customWidth="1"/>
    <col min="26" max="27" width="1.77734375" style="43" customWidth="1"/>
    <col min="28" max="28" width="0.88671875" style="43" customWidth="1"/>
    <col min="29" max="30" width="8.88671875" style="43"/>
    <col min="31" max="31" width="2.77734375" style="43" customWidth="1"/>
    <col min="32" max="37" width="8.88671875" style="45"/>
    <col min="38" max="16384" width="8.88671875" style="43"/>
  </cols>
  <sheetData>
    <row r="1" spans="1:36" ht="1.95" customHeight="1" x14ac:dyDescent="0.3"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</row>
    <row r="2" spans="1:36" ht="3" customHeight="1" x14ac:dyDescent="0.4">
      <c r="A2" s="44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</row>
    <row r="3" spans="1:36" ht="10.050000000000001" customHeight="1" x14ac:dyDescent="0.3">
      <c r="A3" s="44"/>
      <c r="B3" s="47" t="s">
        <v>58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 t="s">
        <v>54</v>
      </c>
      <c r="R3" s="47"/>
      <c r="S3" s="47"/>
      <c r="T3" s="47"/>
      <c r="U3" s="47"/>
      <c r="V3" s="48"/>
      <c r="W3" s="49">
        <f ca="1">NOW()*10000000</f>
        <v>435236431180.5556</v>
      </c>
      <c r="X3" s="49"/>
      <c r="Y3" s="49"/>
      <c r="Z3" s="49"/>
      <c r="AA3" s="50"/>
    </row>
    <row r="4" spans="1:36" ht="3" customHeight="1" x14ac:dyDescent="0.3">
      <c r="A4" s="44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8"/>
      <c r="W4" s="51"/>
      <c r="X4" s="51"/>
      <c r="Y4" s="51"/>
      <c r="Z4" s="50"/>
      <c r="AA4" s="52"/>
    </row>
    <row r="5" spans="1:36" ht="10.050000000000001" customHeight="1" x14ac:dyDescent="0.3">
      <c r="A5" s="44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8"/>
      <c r="W5" s="53" t="str">
        <f>CONCATENATE(H12," ",I12)</f>
        <v>DN 1800</v>
      </c>
      <c r="X5" s="53"/>
      <c r="Y5" s="53"/>
      <c r="Z5" s="53"/>
      <c r="AA5" s="54"/>
    </row>
    <row r="6" spans="1:36" ht="3" customHeight="1" x14ac:dyDescent="0.4">
      <c r="A6" s="44"/>
      <c r="B6" s="46"/>
      <c r="C6" s="46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46"/>
    </row>
    <row r="7" spans="1:36" ht="4.95" customHeight="1" thickBot="1" x14ac:dyDescent="0.35">
      <c r="A7" s="44"/>
      <c r="B7" s="56"/>
      <c r="C7" s="56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6"/>
    </row>
    <row r="8" spans="1:36" ht="4.95" customHeight="1" x14ac:dyDescent="0.3">
      <c r="A8" s="44"/>
      <c r="B8" s="58"/>
      <c r="C8" s="59"/>
      <c r="D8" s="60"/>
      <c r="E8" s="60"/>
      <c r="F8" s="60"/>
      <c r="G8" s="60"/>
      <c r="H8" s="60"/>
      <c r="I8" s="60"/>
      <c r="J8" s="60"/>
      <c r="K8" s="60"/>
      <c r="L8" s="60"/>
      <c r="M8" s="61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3"/>
    </row>
    <row r="9" spans="1:36" ht="15" customHeight="1" x14ac:dyDescent="0.3">
      <c r="A9" s="44"/>
      <c r="B9" s="64"/>
      <c r="C9" s="44"/>
      <c r="D9" s="65" t="s">
        <v>53</v>
      </c>
      <c r="E9" s="65"/>
      <c r="F9" s="65"/>
      <c r="G9" s="65"/>
      <c r="H9" s="65"/>
      <c r="I9" s="65"/>
      <c r="J9" s="65"/>
      <c r="K9" s="65"/>
      <c r="L9" s="65"/>
      <c r="M9" s="66"/>
      <c r="N9" s="67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68"/>
      <c r="AD9" s="69" t="s">
        <v>66</v>
      </c>
      <c r="AE9" s="69"/>
      <c r="AF9" s="69"/>
      <c r="AG9" s="69"/>
      <c r="AH9" s="69"/>
      <c r="AI9" s="69"/>
      <c r="AJ9" s="69"/>
    </row>
    <row r="10" spans="1:36" ht="4.95" customHeight="1" x14ac:dyDescent="0.3">
      <c r="A10" s="44"/>
      <c r="B10" s="64"/>
      <c r="C10" s="44"/>
      <c r="D10" s="70"/>
      <c r="E10" s="70"/>
      <c r="F10" s="70"/>
      <c r="G10" s="70"/>
      <c r="H10" s="70"/>
      <c r="I10" s="70"/>
      <c r="J10" s="70"/>
      <c r="K10" s="70"/>
      <c r="L10" s="70"/>
      <c r="M10" s="66"/>
      <c r="N10" s="67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68"/>
      <c r="AD10" s="69"/>
      <c r="AE10" s="69"/>
      <c r="AF10" s="69"/>
      <c r="AG10" s="69"/>
      <c r="AH10" s="69"/>
      <c r="AI10" s="69"/>
      <c r="AJ10" s="69"/>
    </row>
    <row r="11" spans="1:36" ht="15" customHeight="1" x14ac:dyDescent="0.3">
      <c r="A11" s="44"/>
      <c r="B11" s="64"/>
      <c r="C11" s="44"/>
      <c r="D11" s="71" t="s">
        <v>55</v>
      </c>
      <c r="E11" s="71"/>
      <c r="F11" s="71"/>
      <c r="G11" s="71"/>
      <c r="H11" s="72" t="s">
        <v>6</v>
      </c>
      <c r="I11" s="73">
        <f>I12/2000</f>
        <v>0.9</v>
      </c>
      <c r="J11" s="73"/>
      <c r="K11" s="71" t="s">
        <v>15</v>
      </c>
      <c r="L11" s="71"/>
      <c r="M11" s="66"/>
      <c r="N11" s="67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68"/>
      <c r="AD11" s="69"/>
      <c r="AE11" s="69"/>
      <c r="AF11" s="69"/>
      <c r="AG11" s="69"/>
      <c r="AH11" s="69"/>
      <c r="AI11" s="69"/>
      <c r="AJ11" s="69"/>
    </row>
    <row r="12" spans="1:36" ht="15" customHeight="1" x14ac:dyDescent="0.3">
      <c r="A12" s="44"/>
      <c r="B12" s="64"/>
      <c r="C12" s="44"/>
      <c r="D12" s="71"/>
      <c r="E12" s="71"/>
      <c r="F12" s="71"/>
      <c r="G12" s="71"/>
      <c r="H12" s="72" t="s">
        <v>0</v>
      </c>
      <c r="I12" s="74">
        <v>1800</v>
      </c>
      <c r="J12" s="74"/>
      <c r="K12" s="71" t="s">
        <v>12</v>
      </c>
      <c r="L12" s="71"/>
      <c r="M12" s="66"/>
      <c r="N12" s="67"/>
      <c r="O12" s="44"/>
      <c r="P12" s="44"/>
      <c r="Q12" s="44"/>
      <c r="R12" s="44"/>
      <c r="S12" s="75"/>
      <c r="T12" s="75"/>
      <c r="U12" s="76"/>
      <c r="V12" s="76"/>
      <c r="W12" s="75"/>
      <c r="X12" s="75"/>
      <c r="Y12" s="75"/>
      <c r="Z12" s="75"/>
      <c r="AA12" s="68"/>
      <c r="AD12" s="69"/>
      <c r="AE12" s="69"/>
      <c r="AF12" s="69"/>
      <c r="AG12" s="69"/>
      <c r="AH12" s="69"/>
      <c r="AI12" s="69"/>
      <c r="AJ12" s="69"/>
    </row>
    <row r="13" spans="1:36" ht="15" customHeight="1" x14ac:dyDescent="0.3">
      <c r="A13" s="44"/>
      <c r="B13" s="64"/>
      <c r="C13" s="44"/>
      <c r="D13" s="71" t="s">
        <v>56</v>
      </c>
      <c r="E13" s="71"/>
      <c r="F13" s="71"/>
      <c r="G13" s="71"/>
      <c r="H13" s="71" t="s">
        <v>1</v>
      </c>
      <c r="I13" s="77">
        <f>I14/1000</f>
        <v>0.01</v>
      </c>
      <c r="J13" s="77"/>
      <c r="K13" s="71" t="s">
        <v>41</v>
      </c>
      <c r="L13" s="71"/>
      <c r="M13" s="66"/>
      <c r="N13" s="67"/>
      <c r="O13" s="44"/>
      <c r="P13" s="44"/>
      <c r="Q13" s="44"/>
      <c r="R13" s="44"/>
      <c r="S13" s="75"/>
      <c r="T13" s="75"/>
      <c r="U13" s="76"/>
      <c r="V13" s="76"/>
      <c r="W13" s="75"/>
      <c r="X13" s="75"/>
      <c r="Y13" s="75"/>
      <c r="Z13" s="75"/>
      <c r="AA13" s="68"/>
      <c r="AD13" s="69"/>
      <c r="AE13" s="69"/>
      <c r="AF13" s="69"/>
      <c r="AG13" s="69"/>
      <c r="AH13" s="69"/>
      <c r="AI13" s="69"/>
      <c r="AJ13" s="69"/>
    </row>
    <row r="14" spans="1:36" ht="15" customHeight="1" x14ac:dyDescent="0.3">
      <c r="A14" s="44"/>
      <c r="B14" s="64"/>
      <c r="C14" s="44"/>
      <c r="D14" s="71"/>
      <c r="E14" s="71"/>
      <c r="F14" s="71"/>
      <c r="G14" s="71"/>
      <c r="H14" s="71"/>
      <c r="I14" s="78">
        <v>10</v>
      </c>
      <c r="J14" s="78"/>
      <c r="K14" s="71" t="s">
        <v>30</v>
      </c>
      <c r="L14" s="71"/>
      <c r="M14" s="66"/>
      <c r="N14" s="67"/>
      <c r="O14" s="44"/>
      <c r="P14" s="44"/>
      <c r="Q14" s="44"/>
      <c r="R14" s="44"/>
      <c r="S14" s="75"/>
      <c r="T14" s="75"/>
      <c r="U14" s="76"/>
      <c r="V14" s="76"/>
      <c r="W14" s="75"/>
      <c r="X14" s="75"/>
      <c r="Y14" s="75"/>
      <c r="Z14" s="75"/>
      <c r="AA14" s="68"/>
      <c r="AB14" s="44"/>
      <c r="AC14" s="44"/>
      <c r="AF14" s="79"/>
    </row>
    <row r="15" spans="1:36" ht="15" customHeight="1" x14ac:dyDescent="0.3">
      <c r="A15" s="44"/>
      <c r="B15" s="64"/>
      <c r="C15" s="44"/>
      <c r="D15" s="71"/>
      <c r="E15" s="71"/>
      <c r="F15" s="71"/>
      <c r="G15" s="71"/>
      <c r="H15" s="72" t="s">
        <v>17</v>
      </c>
      <c r="I15" s="73">
        <f>vypocet!G2</f>
        <v>1</v>
      </c>
      <c r="J15" s="73"/>
      <c r="K15" s="71" t="s">
        <v>19</v>
      </c>
      <c r="L15" s="71"/>
      <c r="M15" s="66"/>
      <c r="N15" s="67"/>
      <c r="O15" s="80"/>
      <c r="P15" s="80"/>
      <c r="Q15" s="80"/>
      <c r="R15" s="80"/>
      <c r="S15" s="75"/>
      <c r="T15" s="75"/>
      <c r="U15" s="76"/>
      <c r="V15" s="76"/>
      <c r="W15" s="75"/>
      <c r="X15" s="75"/>
      <c r="Y15" s="75"/>
      <c r="Z15" s="75"/>
      <c r="AA15" s="68"/>
      <c r="AB15" s="44"/>
      <c r="AC15" s="44"/>
    </row>
    <row r="16" spans="1:36" ht="15" customHeight="1" x14ac:dyDescent="0.3">
      <c r="A16" s="44"/>
      <c r="B16" s="64"/>
      <c r="C16" s="44"/>
      <c r="D16" s="71" t="s">
        <v>61</v>
      </c>
      <c r="E16" s="71"/>
      <c r="F16" s="71"/>
      <c r="G16" s="71"/>
      <c r="H16" s="72" t="s">
        <v>18</v>
      </c>
      <c r="I16" s="81">
        <f>vypocet!G3</f>
        <v>1000</v>
      </c>
      <c r="J16" s="81"/>
      <c r="K16" s="71" t="s">
        <v>28</v>
      </c>
      <c r="L16" s="71"/>
      <c r="M16" s="66"/>
      <c r="N16" s="67"/>
      <c r="O16" s="80"/>
      <c r="P16" s="82"/>
      <c r="Q16" s="83"/>
      <c r="R16" s="83"/>
      <c r="S16" s="76"/>
      <c r="T16" s="76"/>
      <c r="U16" s="76"/>
      <c r="V16" s="76"/>
      <c r="W16" s="76"/>
      <c r="X16" s="76"/>
      <c r="Y16" s="76"/>
      <c r="Z16" s="76"/>
      <c r="AA16" s="68"/>
      <c r="AB16" s="44"/>
      <c r="AC16" s="44"/>
    </row>
    <row r="17" spans="1:36" ht="15" customHeight="1" x14ac:dyDescent="0.3">
      <c r="A17" s="44"/>
      <c r="B17" s="64"/>
      <c r="C17" s="44"/>
      <c r="D17" s="84" t="s">
        <v>60</v>
      </c>
      <c r="E17" s="84"/>
      <c r="F17" s="84"/>
      <c r="G17" s="84"/>
      <c r="H17" s="72" t="s">
        <v>2</v>
      </c>
      <c r="I17" s="85">
        <v>1.4E-2</v>
      </c>
      <c r="J17" s="85"/>
      <c r="K17" s="71" t="s">
        <v>19</v>
      </c>
      <c r="L17" s="71"/>
      <c r="M17" s="66"/>
      <c r="N17" s="67"/>
      <c r="O17" s="44"/>
      <c r="P17" s="86" t="s">
        <v>31</v>
      </c>
      <c r="Q17" s="86"/>
      <c r="R17" s="86"/>
      <c r="S17" s="86"/>
      <c r="T17" s="86"/>
      <c r="U17" s="86"/>
      <c r="V17" s="86"/>
      <c r="W17" s="86"/>
      <c r="X17" s="86"/>
      <c r="Y17" s="86"/>
      <c r="Z17" s="87"/>
      <c r="AA17" s="68"/>
      <c r="AB17" s="44"/>
    </row>
    <row r="18" spans="1:36" ht="5.0999999999999996" customHeight="1" x14ac:dyDescent="0.3">
      <c r="A18" s="44"/>
      <c r="B18" s="88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90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91"/>
      <c r="AB18" s="44"/>
    </row>
    <row r="19" spans="1:36" ht="5.0999999999999996" customHeight="1" x14ac:dyDescent="0.3">
      <c r="A19" s="44"/>
      <c r="B19" s="64"/>
      <c r="C19" s="92" t="s">
        <v>47</v>
      </c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68"/>
    </row>
    <row r="20" spans="1:36" ht="15" customHeight="1" x14ac:dyDescent="0.3">
      <c r="A20" s="44"/>
      <c r="B20" s="64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68"/>
      <c r="AD20" s="94" t="s">
        <v>62</v>
      </c>
      <c r="AE20" s="95"/>
      <c r="AF20" s="96" t="s">
        <v>63</v>
      </c>
      <c r="AG20" s="97" t="s">
        <v>64</v>
      </c>
      <c r="AH20" s="97"/>
      <c r="AI20" s="97"/>
    </row>
    <row r="21" spans="1:36" ht="15" customHeight="1" x14ac:dyDescent="0.3">
      <c r="A21" s="44"/>
      <c r="B21" s="64"/>
      <c r="C21" s="98"/>
      <c r="D21" s="99" t="str">
        <f>CONCATENATE(Q3,":")</f>
        <v>Kruhový profil:</v>
      </c>
      <c r="E21" s="99"/>
      <c r="F21" s="99"/>
      <c r="G21" s="99"/>
      <c r="H21" s="100" t="str">
        <f>CONCATENATE(H12," ",I12)</f>
        <v>DN 1800</v>
      </c>
      <c r="I21" s="100"/>
      <c r="J21" s="100"/>
      <c r="K21" s="98"/>
      <c r="L21" s="99" t="str">
        <f>D17</f>
        <v>Součinitel drsnosti:</v>
      </c>
      <c r="M21" s="99"/>
      <c r="N21" s="99"/>
      <c r="O21" s="99"/>
      <c r="P21" s="99"/>
      <c r="Q21" s="101">
        <f>I17</f>
        <v>1.4E-2</v>
      </c>
      <c r="R21" s="101"/>
      <c r="S21" s="102"/>
      <c r="T21" s="99" t="str">
        <f>D13</f>
        <v>Podélný sklon:</v>
      </c>
      <c r="U21" s="99"/>
      <c r="V21" s="99"/>
      <c r="W21" s="103">
        <f>I14</f>
        <v>10</v>
      </c>
      <c r="X21" s="103"/>
      <c r="Y21" s="104" t="str">
        <f>K14</f>
        <v>‰</v>
      </c>
      <c r="Z21" s="105"/>
      <c r="AA21" s="68"/>
      <c r="AD21" s="94"/>
      <c r="AE21" s="95"/>
      <c r="AF21" s="96"/>
      <c r="AG21" s="97"/>
      <c r="AH21" s="97"/>
      <c r="AI21" s="97"/>
      <c r="AJ21" s="79"/>
    </row>
    <row r="22" spans="1:36" ht="15" customHeight="1" x14ac:dyDescent="0.3">
      <c r="A22" s="44"/>
      <c r="B22" s="64"/>
      <c r="C22" s="106"/>
      <c r="D22" s="106"/>
      <c r="E22" s="106"/>
      <c r="F22" s="106"/>
      <c r="G22" s="106"/>
      <c r="H22" s="106"/>
      <c r="I22" s="106"/>
      <c r="J22" s="106"/>
      <c r="K22" s="107"/>
      <c r="L22" s="107"/>
      <c r="M22" s="107"/>
      <c r="N22" s="107"/>
      <c r="O22" s="107"/>
      <c r="P22" s="107"/>
      <c r="Q22" s="107"/>
      <c r="R22" s="108"/>
      <c r="T22" s="109"/>
      <c r="U22" s="109"/>
      <c r="V22" s="109"/>
      <c r="W22" s="109"/>
      <c r="X22" s="109"/>
      <c r="Y22" s="109"/>
      <c r="Z22" s="44"/>
      <c r="AA22" s="68"/>
      <c r="AD22" s="110">
        <v>300</v>
      </c>
      <c r="AE22" s="111"/>
      <c r="AF22" s="112">
        <v>8.9999999999999993E-3</v>
      </c>
      <c r="AG22" s="97"/>
      <c r="AH22" s="97"/>
      <c r="AI22" s="97"/>
      <c r="AJ22" s="79"/>
    </row>
    <row r="23" spans="1:36" ht="15" customHeight="1" x14ac:dyDescent="0.3">
      <c r="A23" s="44"/>
      <c r="B23" s="6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68"/>
      <c r="AD23" s="110">
        <v>400</v>
      </c>
      <c r="AE23" s="111"/>
      <c r="AF23" s="112">
        <v>0.01</v>
      </c>
      <c r="AG23" s="97"/>
      <c r="AH23" s="97"/>
      <c r="AI23" s="97"/>
      <c r="AJ23" s="79"/>
    </row>
    <row r="24" spans="1:36" ht="15" customHeight="1" x14ac:dyDescent="0.3">
      <c r="A24" s="44"/>
      <c r="B24" s="6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68"/>
      <c r="AD24" s="110">
        <v>500</v>
      </c>
      <c r="AE24" s="111"/>
      <c r="AF24" s="112">
        <v>1.0999999999999999E-2</v>
      </c>
      <c r="AG24" s="97"/>
      <c r="AH24" s="97"/>
      <c r="AI24" s="97"/>
      <c r="AJ24" s="79"/>
    </row>
    <row r="25" spans="1:36" ht="15" customHeight="1" x14ac:dyDescent="0.3">
      <c r="A25" s="44"/>
      <c r="B25" s="6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68"/>
      <c r="AD25" s="110">
        <v>600</v>
      </c>
      <c r="AE25" s="111"/>
      <c r="AF25" s="112">
        <v>1.2E-2</v>
      </c>
      <c r="AG25" s="97"/>
      <c r="AH25" s="97"/>
      <c r="AI25" s="97"/>
      <c r="AJ25" s="79"/>
    </row>
    <row r="26" spans="1:36" ht="15" customHeight="1" x14ac:dyDescent="0.3">
      <c r="A26" s="44"/>
      <c r="B26" s="6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68"/>
      <c r="AD26" s="110">
        <v>800</v>
      </c>
      <c r="AE26" s="111"/>
      <c r="AF26" s="112">
        <v>1.2999999999999999E-2</v>
      </c>
      <c r="AG26" s="97"/>
      <c r="AH26" s="97"/>
      <c r="AI26" s="97"/>
      <c r="AJ26" s="79"/>
    </row>
    <row r="27" spans="1:36" ht="15" customHeight="1" x14ac:dyDescent="0.3">
      <c r="A27" s="44"/>
      <c r="B27" s="6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68"/>
      <c r="AD27" s="110">
        <v>1000</v>
      </c>
      <c r="AE27" s="111"/>
      <c r="AF27" s="112">
        <v>1.4E-2</v>
      </c>
      <c r="AG27" s="97"/>
      <c r="AH27" s="97"/>
      <c r="AI27" s="97"/>
      <c r="AJ27" s="79"/>
    </row>
    <row r="28" spans="1:36" ht="15" customHeight="1" x14ac:dyDescent="0.3">
      <c r="A28" s="44"/>
      <c r="B28" s="6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68"/>
      <c r="AD28" s="110">
        <v>1200</v>
      </c>
      <c r="AE28" s="111"/>
      <c r="AF28" s="112">
        <v>1.4999999999999999E-2</v>
      </c>
      <c r="AG28" s="97"/>
      <c r="AH28" s="97"/>
      <c r="AI28" s="97"/>
      <c r="AJ28" s="79"/>
    </row>
    <row r="29" spans="1:36" ht="15" customHeight="1" x14ac:dyDescent="0.3">
      <c r="A29" s="44"/>
      <c r="B29" s="6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68"/>
      <c r="AD29" s="110">
        <v>1400</v>
      </c>
      <c r="AE29" s="111"/>
      <c r="AF29" s="113"/>
      <c r="AI29" s="114"/>
      <c r="AJ29" s="79"/>
    </row>
    <row r="30" spans="1:36" ht="15" customHeight="1" x14ac:dyDescent="0.3">
      <c r="A30" s="44"/>
      <c r="B30" s="6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68"/>
      <c r="AD30" s="110">
        <v>1600</v>
      </c>
      <c r="AE30" s="111"/>
      <c r="AF30" s="113"/>
      <c r="AI30" s="114"/>
    </row>
    <row r="31" spans="1:36" ht="15" customHeight="1" x14ac:dyDescent="0.3">
      <c r="A31" s="44"/>
      <c r="B31" s="6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115"/>
      <c r="AD31" s="110">
        <v>1800</v>
      </c>
      <c r="AE31" s="111"/>
      <c r="AF31" s="113"/>
      <c r="AI31" s="114"/>
    </row>
    <row r="32" spans="1:36" ht="15" customHeight="1" x14ac:dyDescent="0.3">
      <c r="A32" s="44"/>
      <c r="B32" s="6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115"/>
      <c r="AD32" s="110">
        <v>2000</v>
      </c>
      <c r="AE32" s="111"/>
      <c r="AF32" s="113"/>
      <c r="AI32" s="114"/>
    </row>
    <row r="33" spans="1:35" ht="15" customHeight="1" x14ac:dyDescent="0.3">
      <c r="A33" s="44"/>
      <c r="B33" s="6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115"/>
      <c r="AD33" s="110">
        <v>2200</v>
      </c>
      <c r="AE33" s="111"/>
      <c r="AF33" s="113"/>
      <c r="AI33" s="114"/>
    </row>
    <row r="34" spans="1:35" ht="15" customHeight="1" x14ac:dyDescent="0.3">
      <c r="A34" s="44"/>
      <c r="B34" s="6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115"/>
      <c r="AD34" s="110">
        <v>2500</v>
      </c>
      <c r="AE34" s="111"/>
      <c r="AF34" s="113"/>
      <c r="AI34" s="114"/>
    </row>
    <row r="35" spans="1:35" ht="15" customHeight="1" x14ac:dyDescent="0.3">
      <c r="A35" s="44"/>
      <c r="B35" s="6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115"/>
      <c r="AD35" s="110">
        <v>3000</v>
      </c>
      <c r="AE35" s="111"/>
      <c r="AF35" s="113"/>
    </row>
    <row r="36" spans="1:35" ht="15" customHeight="1" x14ac:dyDescent="0.3">
      <c r="A36" s="44"/>
      <c r="B36" s="6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115"/>
    </row>
    <row r="37" spans="1:35" ht="15" customHeight="1" x14ac:dyDescent="0.3">
      <c r="A37" s="44"/>
      <c r="B37" s="64"/>
      <c r="C37" s="44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44"/>
      <c r="X37" s="44"/>
      <c r="Y37" s="44"/>
      <c r="Z37" s="44"/>
      <c r="AA37" s="115"/>
    </row>
    <row r="38" spans="1:35" ht="15" customHeight="1" x14ac:dyDescent="0.4">
      <c r="A38" s="44"/>
      <c r="B38" s="64"/>
      <c r="C38" s="44"/>
      <c r="D38" s="117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44"/>
      <c r="X38" s="44"/>
      <c r="Y38" s="44"/>
      <c r="Z38" s="44"/>
      <c r="AA38" s="115"/>
    </row>
    <row r="39" spans="1:35" ht="15" customHeight="1" x14ac:dyDescent="0.3">
      <c r="A39" s="44"/>
      <c r="B39" s="64"/>
      <c r="C39" s="44"/>
      <c r="D39" s="118"/>
      <c r="E39" s="119"/>
      <c r="F39" s="119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18"/>
      <c r="V39" s="118"/>
      <c r="W39" s="44"/>
      <c r="X39" s="44"/>
      <c r="Y39" s="44"/>
      <c r="Z39" s="44"/>
      <c r="AA39" s="68"/>
    </row>
    <row r="40" spans="1:35" ht="15" customHeight="1" x14ac:dyDescent="0.3">
      <c r="A40" s="44"/>
      <c r="B40" s="64"/>
      <c r="C40" s="121" t="s">
        <v>68</v>
      </c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68"/>
    </row>
    <row r="41" spans="1:35" ht="4.05" customHeight="1" x14ac:dyDescent="0.3">
      <c r="A41" s="44"/>
      <c r="B41" s="88"/>
      <c r="C41" s="89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89"/>
      <c r="X41" s="89"/>
      <c r="Y41" s="89"/>
      <c r="Z41" s="89"/>
      <c r="AA41" s="91"/>
    </row>
    <row r="42" spans="1:35" ht="4.05" customHeight="1" x14ac:dyDescent="0.4">
      <c r="A42" s="44"/>
      <c r="B42" s="123"/>
      <c r="C42" s="124"/>
      <c r="D42" s="125"/>
      <c r="E42" s="126"/>
      <c r="F42" s="126"/>
      <c r="G42" s="126"/>
      <c r="H42" s="126"/>
      <c r="I42" s="126"/>
      <c r="J42" s="126"/>
      <c r="K42" s="126"/>
      <c r="L42" s="126"/>
      <c r="M42" s="127"/>
      <c r="N42" s="128"/>
      <c r="O42" s="126"/>
      <c r="P42" s="126"/>
      <c r="Q42" s="126"/>
      <c r="R42" s="126"/>
      <c r="S42" s="126"/>
      <c r="T42" s="126"/>
      <c r="U42" s="126"/>
      <c r="V42" s="126"/>
      <c r="W42" s="124"/>
      <c r="X42" s="124"/>
      <c r="Y42" s="124"/>
      <c r="Z42" s="124"/>
      <c r="AA42" s="129"/>
    </row>
    <row r="43" spans="1:35" ht="15" customHeight="1" x14ac:dyDescent="0.3">
      <c r="A43" s="44"/>
      <c r="B43" s="64"/>
      <c r="C43" s="44"/>
      <c r="D43" s="130" t="s">
        <v>43</v>
      </c>
      <c r="E43" s="130"/>
      <c r="F43" s="130"/>
      <c r="G43" s="130"/>
      <c r="H43" s="130"/>
      <c r="I43" s="130"/>
      <c r="J43" s="130"/>
      <c r="K43" s="130"/>
      <c r="L43" s="130"/>
      <c r="M43" s="131"/>
      <c r="N43" s="132"/>
      <c r="O43" s="130" t="s">
        <v>44</v>
      </c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68"/>
    </row>
    <row r="44" spans="1:35" ht="5.0999999999999996" customHeight="1" x14ac:dyDescent="0.3">
      <c r="A44" s="44"/>
      <c r="B44" s="6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66"/>
      <c r="N44" s="67"/>
      <c r="O44" s="133" t="s">
        <v>45</v>
      </c>
      <c r="P44" s="133"/>
      <c r="Q44" s="133"/>
      <c r="R44" s="133"/>
      <c r="S44" s="133"/>
      <c r="T44" s="133"/>
      <c r="U44" s="133"/>
      <c r="V44" s="133"/>
      <c r="W44" s="133"/>
      <c r="X44" s="133"/>
      <c r="Y44" s="133"/>
      <c r="Z44" s="133"/>
      <c r="AA44" s="134"/>
    </row>
    <row r="45" spans="1:35" ht="15" customHeight="1" x14ac:dyDescent="0.3">
      <c r="A45" s="44"/>
      <c r="B45" s="64"/>
      <c r="C45" s="44"/>
      <c r="D45" s="135" t="s">
        <v>3</v>
      </c>
      <c r="E45" s="135"/>
      <c r="F45" s="135" t="s">
        <v>8</v>
      </c>
      <c r="G45" s="135"/>
      <c r="H45" s="135" t="s">
        <v>9</v>
      </c>
      <c r="I45" s="135"/>
      <c r="J45" s="135" t="s">
        <v>48</v>
      </c>
      <c r="K45" s="135"/>
      <c r="L45" s="135"/>
      <c r="M45" s="66"/>
      <c r="N45" s="67"/>
      <c r="O45" s="133"/>
      <c r="P45" s="133"/>
      <c r="Q45" s="133"/>
      <c r="R45" s="133"/>
      <c r="S45" s="133"/>
      <c r="T45" s="133"/>
      <c r="U45" s="133"/>
      <c r="V45" s="133"/>
      <c r="W45" s="133"/>
      <c r="X45" s="133"/>
      <c r="Y45" s="133"/>
      <c r="Z45" s="133"/>
      <c r="AA45" s="134"/>
    </row>
    <row r="46" spans="1:35" ht="15" customHeight="1" x14ac:dyDescent="0.3">
      <c r="A46" s="44"/>
      <c r="B46" s="64"/>
      <c r="C46" s="44"/>
      <c r="D46" s="135" t="s">
        <v>32</v>
      </c>
      <c r="E46" s="135"/>
      <c r="F46" s="135" t="s">
        <v>23</v>
      </c>
      <c r="G46" s="135"/>
      <c r="H46" s="135" t="s">
        <v>36</v>
      </c>
      <c r="I46" s="135"/>
      <c r="J46" s="136" t="s">
        <v>65</v>
      </c>
      <c r="K46" s="136"/>
      <c r="L46" s="136"/>
      <c r="M46" s="66"/>
      <c r="N46" s="67"/>
      <c r="O46" s="137" t="s">
        <v>46</v>
      </c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134"/>
    </row>
    <row r="47" spans="1:35" ht="15" customHeight="1" x14ac:dyDescent="0.3">
      <c r="A47" s="44"/>
      <c r="B47" s="64"/>
      <c r="C47" s="44"/>
      <c r="D47" s="135"/>
      <c r="E47" s="135"/>
      <c r="F47" s="135"/>
      <c r="G47" s="135"/>
      <c r="H47" s="135"/>
      <c r="I47" s="135"/>
      <c r="J47" s="136"/>
      <c r="K47" s="136"/>
      <c r="L47" s="136"/>
      <c r="M47" s="66"/>
      <c r="N47" s="6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4"/>
    </row>
    <row r="48" spans="1:35" ht="15" customHeight="1" x14ac:dyDescent="0.3">
      <c r="A48" s="44"/>
      <c r="B48" s="64"/>
      <c r="C48" s="44"/>
      <c r="D48" s="138">
        <f>vypocet!A20</f>
        <v>0.5</v>
      </c>
      <c r="E48" s="139"/>
      <c r="F48" s="140">
        <f>vypocet!H20</f>
        <v>4.1945010441094972</v>
      </c>
      <c r="G48" s="140"/>
      <c r="H48" s="140">
        <f>vypocet!I20</f>
        <v>5.3368525345878917</v>
      </c>
      <c r="I48" s="140"/>
      <c r="J48" s="141" t="str">
        <f>vypocet!N20</f>
        <v>bystřinné</v>
      </c>
      <c r="K48" s="141"/>
      <c r="L48" s="141"/>
      <c r="M48" s="66"/>
      <c r="N48" s="6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4"/>
    </row>
    <row r="49" spans="1:27" ht="4.95" customHeight="1" x14ac:dyDescent="0.3">
      <c r="A49" s="44"/>
      <c r="B49" s="64"/>
      <c r="C49" s="44"/>
      <c r="D49" s="142">
        <f>vypocet!A22</f>
        <v>0.6</v>
      </c>
      <c r="E49" s="143"/>
      <c r="F49" s="144">
        <f>vypocet!H22</f>
        <v>4.4982754213174578</v>
      </c>
      <c r="G49" s="145"/>
      <c r="H49" s="144">
        <f>vypocet!I22</f>
        <v>7.1710241666102847</v>
      </c>
      <c r="I49" s="145"/>
      <c r="J49" s="146" t="str">
        <f>vypocet!N22</f>
        <v>bystřinné</v>
      </c>
      <c r="K49" s="147"/>
      <c r="L49" s="148"/>
      <c r="M49" s="66"/>
      <c r="N49" s="67"/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4"/>
    </row>
    <row r="50" spans="1:27" ht="4.95" customHeight="1" x14ac:dyDescent="0.3">
      <c r="A50" s="44"/>
      <c r="B50" s="64"/>
      <c r="C50" s="44"/>
      <c r="D50" s="149"/>
      <c r="E50" s="150"/>
      <c r="F50" s="151"/>
      <c r="G50" s="152"/>
      <c r="H50" s="151"/>
      <c r="I50" s="152"/>
      <c r="J50" s="153"/>
      <c r="K50" s="154"/>
      <c r="L50" s="155"/>
      <c r="M50" s="66"/>
      <c r="N50" s="67"/>
      <c r="O50" s="156" t="s">
        <v>57</v>
      </c>
      <c r="P50" s="156"/>
      <c r="Q50" s="156"/>
      <c r="R50" s="156"/>
      <c r="S50" s="156"/>
      <c r="T50" s="156"/>
      <c r="U50" s="156"/>
      <c r="V50" s="156"/>
      <c r="W50" s="156"/>
      <c r="X50" s="156"/>
      <c r="Y50" s="156"/>
      <c r="Z50" s="156"/>
      <c r="AA50" s="134"/>
    </row>
    <row r="51" spans="1:27" ht="4.95" customHeight="1" x14ac:dyDescent="0.3">
      <c r="A51" s="44"/>
      <c r="B51" s="64"/>
      <c r="C51" s="44"/>
      <c r="D51" s="157"/>
      <c r="E51" s="158"/>
      <c r="F51" s="159"/>
      <c r="G51" s="160"/>
      <c r="H51" s="159"/>
      <c r="I51" s="160"/>
      <c r="J51" s="161"/>
      <c r="K51" s="162"/>
      <c r="L51" s="163"/>
      <c r="M51" s="66"/>
      <c r="N51" s="67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56"/>
      <c r="Z51" s="156"/>
      <c r="AA51" s="134"/>
    </row>
    <row r="52" spans="1:27" ht="15" customHeight="1" x14ac:dyDescent="0.3">
      <c r="A52" s="44"/>
      <c r="B52" s="64"/>
      <c r="C52" s="44"/>
      <c r="D52" s="164">
        <f>vypocet!A24</f>
        <v>0.7</v>
      </c>
      <c r="E52" s="164"/>
      <c r="F52" s="140">
        <f>vypocet!H24</f>
        <v>4.6968949932429664</v>
      </c>
      <c r="G52" s="140"/>
      <c r="H52" s="140">
        <f>vypocet!I24</f>
        <v>8.9364278405812136</v>
      </c>
      <c r="I52" s="140"/>
      <c r="J52" s="141" t="str">
        <f>vypocet!N24</f>
        <v>bystřinné</v>
      </c>
      <c r="K52" s="141"/>
      <c r="L52" s="141"/>
      <c r="M52" s="66"/>
      <c r="N52" s="165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66"/>
    </row>
    <row r="53" spans="1:27" ht="15" customHeight="1" x14ac:dyDescent="0.3">
      <c r="A53" s="44"/>
      <c r="B53" s="64"/>
      <c r="C53" s="44"/>
      <c r="D53" s="164">
        <f>vypocet!A25</f>
        <v>0.75</v>
      </c>
      <c r="E53" s="164"/>
      <c r="F53" s="140">
        <f>vypocet!H25</f>
        <v>4.7543532397663082</v>
      </c>
      <c r="G53" s="140"/>
      <c r="H53" s="140">
        <f>vypocet!I25</f>
        <v>9.7331134808371633</v>
      </c>
      <c r="I53" s="140"/>
      <c r="J53" s="141" t="str">
        <f>vypocet!N25</f>
        <v>bystřinné</v>
      </c>
      <c r="K53" s="141"/>
      <c r="L53" s="141"/>
      <c r="M53" s="66"/>
      <c r="N53" s="165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56"/>
      <c r="Z53" s="156"/>
      <c r="AA53" s="166"/>
    </row>
    <row r="54" spans="1:27" ht="4.95" customHeight="1" x14ac:dyDescent="0.3">
      <c r="A54" s="44"/>
      <c r="B54" s="64"/>
      <c r="C54" s="44"/>
      <c r="D54" s="142">
        <f>vypocet!A26</f>
        <v>0.8</v>
      </c>
      <c r="E54" s="143"/>
      <c r="F54" s="144">
        <f>vypocet!H26</f>
        <v>4.7806471882837727</v>
      </c>
      <c r="G54" s="145"/>
      <c r="H54" s="144">
        <f>vypocet!I26</f>
        <v>10.433193222474303</v>
      </c>
      <c r="I54" s="145"/>
      <c r="J54" s="146" t="str">
        <f>vypocet!N26</f>
        <v>bystřinné</v>
      </c>
      <c r="K54" s="147"/>
      <c r="L54" s="148"/>
      <c r="M54" s="66"/>
      <c r="N54" s="165"/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56"/>
      <c r="Z54" s="156"/>
      <c r="AA54" s="166"/>
    </row>
    <row r="55" spans="1:27" ht="4.95" customHeight="1" x14ac:dyDescent="0.3">
      <c r="A55" s="44"/>
      <c r="B55" s="64"/>
      <c r="C55" s="44"/>
      <c r="D55" s="149"/>
      <c r="E55" s="150"/>
      <c r="F55" s="151"/>
      <c r="G55" s="152"/>
      <c r="H55" s="151"/>
      <c r="I55" s="152"/>
      <c r="J55" s="153"/>
      <c r="K55" s="154"/>
      <c r="L55" s="155"/>
      <c r="M55" s="66"/>
      <c r="N55" s="167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9"/>
    </row>
    <row r="56" spans="1:27" ht="4.95" customHeight="1" x14ac:dyDescent="0.3">
      <c r="A56" s="44"/>
      <c r="B56" s="64"/>
      <c r="C56" s="44"/>
      <c r="D56" s="157"/>
      <c r="E56" s="158"/>
      <c r="F56" s="159"/>
      <c r="G56" s="160"/>
      <c r="H56" s="159"/>
      <c r="I56" s="160"/>
      <c r="J56" s="161"/>
      <c r="K56" s="162"/>
      <c r="L56" s="163"/>
      <c r="M56" s="66"/>
      <c r="N56" s="67"/>
      <c r="O56" s="44"/>
      <c r="P56" s="170"/>
      <c r="Q56" s="171"/>
      <c r="R56" s="171"/>
      <c r="S56" s="171"/>
      <c r="T56" s="171"/>
      <c r="U56" s="171"/>
      <c r="V56" s="171"/>
      <c r="W56" s="171"/>
      <c r="X56" s="171"/>
      <c r="Y56" s="171"/>
      <c r="Z56" s="171"/>
      <c r="AA56" s="68"/>
    </row>
    <row r="57" spans="1:27" ht="15" customHeight="1" x14ac:dyDescent="0.3">
      <c r="A57" s="44"/>
      <c r="B57" s="64"/>
      <c r="C57" s="44"/>
      <c r="D57" s="138">
        <f>vypocet!A27</f>
        <v>0.85</v>
      </c>
      <c r="E57" s="139"/>
      <c r="F57" s="172">
        <f>vypocet!H27</f>
        <v>4.770938917029353</v>
      </c>
      <c r="G57" s="173"/>
      <c r="H57" s="172">
        <f>vypocet!I27</f>
        <v>10.998617186065999</v>
      </c>
      <c r="I57" s="173"/>
      <c r="J57" s="174" t="str">
        <f>vypocet!N27</f>
        <v>bystřinné</v>
      </c>
      <c r="K57" s="175"/>
      <c r="L57" s="176"/>
      <c r="M57" s="66"/>
      <c r="N57" s="67"/>
      <c r="O57" s="44"/>
      <c r="P57" s="177" t="str">
        <f>CONCATENATE(Q3,":")</f>
        <v>Kruhový profil:</v>
      </c>
      <c r="Q57" s="177"/>
      <c r="R57" s="177"/>
      <c r="S57" s="177"/>
      <c r="T57" s="177"/>
      <c r="U57" s="177"/>
      <c r="V57" s="177"/>
      <c r="W57" s="177"/>
      <c r="X57" s="177"/>
      <c r="Y57" s="177"/>
      <c r="Z57" s="178"/>
      <c r="AA57" s="68"/>
    </row>
    <row r="58" spans="1:27" ht="15" customHeight="1" x14ac:dyDescent="0.3">
      <c r="A58" s="44"/>
      <c r="B58" s="64"/>
      <c r="C58" s="44"/>
      <c r="D58" s="138">
        <f>vypocet!A28</f>
        <v>0.9</v>
      </c>
      <c r="E58" s="139"/>
      <c r="F58" s="172">
        <f>vypocet!H28</f>
        <v>4.7159236964017301</v>
      </c>
      <c r="G58" s="173"/>
      <c r="H58" s="172">
        <f>vypocet!I28</f>
        <v>11.376006513789187</v>
      </c>
      <c r="I58" s="173"/>
      <c r="J58" s="174" t="str">
        <f>vypocet!N28</f>
        <v>bystřinné</v>
      </c>
      <c r="K58" s="175"/>
      <c r="L58" s="176"/>
      <c r="M58" s="66"/>
      <c r="N58" s="67"/>
      <c r="O58" s="44"/>
      <c r="P58" s="170"/>
      <c r="Q58" s="171"/>
      <c r="R58" s="171"/>
      <c r="S58" s="171"/>
      <c r="T58" s="171"/>
      <c r="U58" s="171"/>
      <c r="V58" s="171"/>
      <c r="W58" s="171"/>
      <c r="X58" s="171"/>
      <c r="Y58" s="171"/>
      <c r="Z58" s="171"/>
      <c r="AA58" s="68"/>
    </row>
    <row r="59" spans="1:27" ht="15" customHeight="1" x14ac:dyDescent="0.3">
      <c r="A59" s="44"/>
      <c r="B59" s="64"/>
      <c r="C59" s="44"/>
      <c r="D59" s="138">
        <f>vypocet!A29</f>
        <v>0.95</v>
      </c>
      <c r="E59" s="139"/>
      <c r="F59" s="172">
        <f>vypocet!H29</f>
        <v>4.5929077879944922</v>
      </c>
      <c r="G59" s="173"/>
      <c r="H59" s="172">
        <f>vypocet!I29</f>
        <v>11.46905137916217</v>
      </c>
      <c r="I59" s="173"/>
      <c r="J59" s="174" t="str">
        <f>vypocet!N29</f>
        <v>říční</v>
      </c>
      <c r="K59" s="175"/>
      <c r="L59" s="176"/>
      <c r="M59" s="66"/>
      <c r="N59" s="67"/>
      <c r="O59" s="44"/>
      <c r="P59" s="170"/>
      <c r="Q59" s="171"/>
      <c r="R59" s="171"/>
      <c r="S59" s="171"/>
      <c r="T59" s="171"/>
      <c r="U59" s="171"/>
      <c r="V59" s="171"/>
      <c r="W59" s="171"/>
      <c r="X59" s="171"/>
      <c r="Y59" s="171"/>
      <c r="Z59" s="171"/>
      <c r="AA59" s="68"/>
    </row>
    <row r="60" spans="1:27" ht="5.0999999999999996" customHeight="1" x14ac:dyDescent="0.3">
      <c r="A60" s="44"/>
      <c r="B60" s="64"/>
      <c r="C60" s="44"/>
      <c r="D60" s="164">
        <f>vypocet!A30</f>
        <v>1</v>
      </c>
      <c r="E60" s="164"/>
      <c r="F60" s="144">
        <f>vypocet!H30</f>
        <v>4.1945010441094972</v>
      </c>
      <c r="G60" s="145"/>
      <c r="H60" s="144">
        <f>vypocet!I30</f>
        <v>10.673705069175783</v>
      </c>
      <c r="I60" s="145"/>
      <c r="J60" s="141" t="str">
        <f>vypocet!N30</f>
        <v>říční</v>
      </c>
      <c r="K60" s="141"/>
      <c r="L60" s="141"/>
      <c r="M60" s="66"/>
      <c r="N60" s="67"/>
      <c r="O60" s="44"/>
      <c r="P60" s="170"/>
      <c r="Q60" s="179"/>
      <c r="R60" s="179"/>
      <c r="S60" s="179"/>
      <c r="T60" s="179"/>
      <c r="U60" s="179"/>
      <c r="V60" s="179"/>
      <c r="W60" s="179"/>
      <c r="X60" s="179"/>
      <c r="Y60" s="179"/>
      <c r="Z60" s="179"/>
      <c r="AA60" s="68"/>
    </row>
    <row r="61" spans="1:27" ht="5.0999999999999996" customHeight="1" x14ac:dyDescent="0.3">
      <c r="A61" s="44"/>
      <c r="B61" s="64"/>
      <c r="C61" s="44"/>
      <c r="D61" s="164"/>
      <c r="E61" s="164"/>
      <c r="F61" s="151"/>
      <c r="G61" s="152"/>
      <c r="H61" s="151"/>
      <c r="I61" s="152"/>
      <c r="J61" s="141"/>
      <c r="K61" s="141"/>
      <c r="L61" s="141"/>
      <c r="M61" s="66"/>
      <c r="N61" s="67"/>
      <c r="O61" s="44"/>
      <c r="P61" s="170"/>
      <c r="Q61" s="179"/>
      <c r="R61" s="179"/>
      <c r="S61" s="179"/>
      <c r="T61" s="179"/>
      <c r="U61" s="179"/>
      <c r="V61" s="179"/>
      <c r="W61" s="179"/>
      <c r="X61" s="179"/>
      <c r="Y61" s="179"/>
      <c r="Z61" s="179"/>
      <c r="AA61" s="68"/>
    </row>
    <row r="62" spans="1:27" ht="5.0999999999999996" customHeight="1" x14ac:dyDescent="0.3">
      <c r="A62" s="44"/>
      <c r="B62" s="64"/>
      <c r="C62" s="44"/>
      <c r="D62" s="164"/>
      <c r="E62" s="164"/>
      <c r="F62" s="159"/>
      <c r="G62" s="160"/>
      <c r="H62" s="159"/>
      <c r="I62" s="160"/>
      <c r="J62" s="141"/>
      <c r="K62" s="141"/>
      <c r="L62" s="141"/>
      <c r="M62" s="66"/>
      <c r="N62" s="67"/>
      <c r="O62" s="44"/>
      <c r="P62" s="170"/>
      <c r="Q62" s="179"/>
      <c r="R62" s="179"/>
      <c r="S62" s="179"/>
      <c r="T62" s="179"/>
      <c r="U62" s="179"/>
      <c r="V62" s="179"/>
      <c r="W62" s="179"/>
      <c r="X62" s="179"/>
      <c r="Y62" s="179"/>
      <c r="Z62" s="179"/>
      <c r="AA62" s="68"/>
    </row>
    <row r="63" spans="1:27" ht="4.95" customHeight="1" x14ac:dyDescent="0.3">
      <c r="A63" s="44"/>
      <c r="B63" s="64"/>
      <c r="C63" s="44"/>
      <c r="H63" s="180"/>
      <c r="M63" s="66"/>
      <c r="N63" s="67"/>
      <c r="O63" s="44"/>
      <c r="P63" s="170"/>
      <c r="Q63" s="181"/>
      <c r="R63" s="181"/>
      <c r="S63" s="179"/>
      <c r="T63" s="179"/>
      <c r="U63" s="179"/>
      <c r="V63" s="179"/>
      <c r="W63" s="179"/>
      <c r="X63" s="179"/>
      <c r="Y63" s="179"/>
      <c r="Z63" s="179"/>
      <c r="AA63" s="68"/>
    </row>
    <row r="64" spans="1:27" ht="14.4" customHeight="1" x14ac:dyDescent="0.3">
      <c r="A64" s="44"/>
      <c r="B64" s="64"/>
      <c r="C64" s="44"/>
      <c r="D64" s="182" t="s">
        <v>34</v>
      </c>
      <c r="E64" s="183"/>
      <c r="F64" s="183"/>
      <c r="G64" s="184"/>
      <c r="H64" s="185" t="s">
        <v>52</v>
      </c>
      <c r="I64" s="186">
        <f>MAX(vypocet!H9:H30)</f>
        <v>4.7806471882837727</v>
      </c>
      <c r="J64" s="186"/>
      <c r="K64" s="187" t="s">
        <v>23</v>
      </c>
      <c r="L64" s="188"/>
      <c r="M64" s="66"/>
      <c r="N64" s="67"/>
      <c r="O64" s="44"/>
      <c r="P64" s="170"/>
      <c r="Q64" s="181"/>
      <c r="R64" s="181"/>
      <c r="S64" s="179"/>
      <c r="T64" s="179"/>
      <c r="U64" s="179"/>
      <c r="V64" s="179"/>
      <c r="W64" s="179"/>
      <c r="X64" s="179"/>
      <c r="Y64" s="179"/>
      <c r="Z64" s="179"/>
      <c r="AA64" s="68"/>
    </row>
    <row r="65" spans="1:27" ht="4.95" customHeight="1" x14ac:dyDescent="0.3">
      <c r="A65" s="44"/>
      <c r="B65" s="64"/>
      <c r="C65" s="44"/>
      <c r="D65" s="189"/>
      <c r="E65" s="190"/>
      <c r="F65" s="190"/>
      <c r="G65" s="191"/>
      <c r="H65" s="192"/>
      <c r="I65" s="193"/>
      <c r="J65" s="193"/>
      <c r="K65" s="194"/>
      <c r="L65" s="195"/>
      <c r="M65" s="66"/>
      <c r="N65" s="67"/>
      <c r="O65" s="44"/>
      <c r="P65" s="170"/>
      <c r="Q65" s="181"/>
      <c r="R65" s="181"/>
      <c r="S65" s="179"/>
      <c r="T65" s="179"/>
      <c r="U65" s="179"/>
      <c r="V65" s="179"/>
      <c r="W65" s="179"/>
      <c r="X65" s="179"/>
      <c r="Y65" s="179"/>
      <c r="Z65" s="179"/>
      <c r="AA65" s="68"/>
    </row>
    <row r="66" spans="1:27" ht="4.95" customHeight="1" x14ac:dyDescent="0.3">
      <c r="A66" s="44"/>
      <c r="B66" s="64"/>
      <c r="C66" s="44"/>
      <c r="D66" s="196"/>
      <c r="E66" s="196"/>
      <c r="F66" s="196"/>
      <c r="G66" s="196"/>
      <c r="H66" s="180"/>
      <c r="I66" s="197"/>
      <c r="J66" s="197"/>
      <c r="K66" s="197"/>
      <c r="L66" s="197"/>
      <c r="M66" s="66"/>
      <c r="N66" s="67"/>
      <c r="O66" s="44"/>
      <c r="P66" s="170"/>
      <c r="Q66" s="181"/>
      <c r="R66" s="181"/>
      <c r="S66" s="179"/>
      <c r="T66" s="179"/>
      <c r="U66" s="179"/>
      <c r="V66" s="179"/>
      <c r="W66" s="179"/>
      <c r="X66" s="179"/>
      <c r="Y66" s="179"/>
      <c r="Z66" s="179"/>
      <c r="AA66" s="68"/>
    </row>
    <row r="67" spans="1:27" ht="4.95" customHeight="1" x14ac:dyDescent="0.3">
      <c r="A67" s="44"/>
      <c r="B67" s="64"/>
      <c r="C67" s="44"/>
      <c r="D67" s="182" t="s">
        <v>35</v>
      </c>
      <c r="E67" s="183"/>
      <c r="F67" s="183"/>
      <c r="G67" s="184"/>
      <c r="H67" s="185" t="s">
        <v>51</v>
      </c>
      <c r="I67" s="186">
        <f>MAX(vypocet!I9:I30)</f>
        <v>11.46905137916217</v>
      </c>
      <c r="J67" s="186"/>
      <c r="K67" s="198" t="s">
        <v>59</v>
      </c>
      <c r="L67" s="199"/>
      <c r="M67" s="66"/>
      <c r="N67" s="67"/>
      <c r="O67" s="44"/>
      <c r="P67" s="170"/>
      <c r="Q67" s="181"/>
      <c r="R67" s="181"/>
      <c r="S67" s="179"/>
      <c r="T67" s="179"/>
      <c r="U67" s="179"/>
      <c r="V67" s="179"/>
      <c r="W67" s="179"/>
      <c r="X67" s="179"/>
      <c r="Y67" s="179"/>
      <c r="Z67" s="179"/>
      <c r="AA67" s="68"/>
    </row>
    <row r="68" spans="1:27" ht="14.4" customHeight="1" x14ac:dyDescent="0.3">
      <c r="A68" s="44"/>
      <c r="B68" s="64"/>
      <c r="C68" s="44"/>
      <c r="D68" s="189"/>
      <c r="E68" s="190"/>
      <c r="F68" s="190"/>
      <c r="G68" s="191"/>
      <c r="H68" s="192"/>
      <c r="I68" s="193"/>
      <c r="J68" s="193"/>
      <c r="K68" s="200"/>
      <c r="L68" s="201"/>
      <c r="M68" s="66"/>
      <c r="N68" s="67"/>
      <c r="O68" s="44"/>
      <c r="P68" s="170"/>
      <c r="Q68" s="181"/>
      <c r="R68" s="181"/>
      <c r="S68" s="179"/>
      <c r="T68" s="179"/>
      <c r="U68" s="179"/>
      <c r="V68" s="179"/>
      <c r="W68" s="179"/>
      <c r="X68" s="179"/>
      <c r="Y68" s="179"/>
      <c r="Z68" s="179"/>
      <c r="AA68" s="68"/>
    </row>
    <row r="69" spans="1:27" ht="4.05" customHeight="1" x14ac:dyDescent="0.3">
      <c r="A69" s="44"/>
      <c r="B69" s="88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90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91"/>
    </row>
    <row r="70" spans="1:27" ht="4.05" customHeight="1" x14ac:dyDescent="0.3">
      <c r="B70" s="123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68"/>
    </row>
    <row r="71" spans="1:27" ht="14.4" customHeight="1" x14ac:dyDescent="0.3">
      <c r="B71" s="64"/>
      <c r="C71" s="44"/>
      <c r="D71" s="202" t="s">
        <v>67</v>
      </c>
      <c r="E71" s="202"/>
      <c r="F71" s="202"/>
      <c r="G71" s="202"/>
      <c r="H71" s="202"/>
      <c r="I71" s="202"/>
      <c r="J71" s="202"/>
      <c r="K71" s="202"/>
      <c r="L71" s="202"/>
      <c r="M71" s="203" t="s">
        <v>49</v>
      </c>
      <c r="N71" s="203"/>
      <c r="O71" s="203"/>
      <c r="P71" s="203"/>
      <c r="Q71" s="203"/>
      <c r="R71" s="203"/>
      <c r="S71" s="203"/>
      <c r="T71" s="203"/>
      <c r="U71" s="203"/>
      <c r="V71" s="203"/>
      <c r="W71" s="203"/>
      <c r="X71" s="203"/>
      <c r="Y71" s="203"/>
      <c r="Z71" s="203"/>
      <c r="AA71" s="68"/>
    </row>
    <row r="72" spans="1:27" x14ac:dyDescent="0.3">
      <c r="B72" s="64"/>
      <c r="C72" s="44"/>
      <c r="D72" s="202" t="s">
        <v>37</v>
      </c>
      <c r="E72" s="202"/>
      <c r="F72" s="202"/>
      <c r="G72" s="202"/>
      <c r="H72" s="204"/>
      <c r="I72" s="202" t="s">
        <v>38</v>
      </c>
      <c r="J72" s="202"/>
      <c r="K72" s="202"/>
      <c r="L72" s="202"/>
      <c r="M72" s="203"/>
      <c r="N72" s="203"/>
      <c r="O72" s="203"/>
      <c r="P72" s="203"/>
      <c r="Q72" s="203"/>
      <c r="R72" s="203"/>
      <c r="S72" s="203"/>
      <c r="T72" s="203"/>
      <c r="U72" s="203"/>
      <c r="V72" s="203"/>
      <c r="W72" s="203"/>
      <c r="X72" s="203"/>
      <c r="Y72" s="203"/>
      <c r="Z72" s="203"/>
      <c r="AA72" s="68"/>
    </row>
    <row r="73" spans="1:27" ht="15" thickBot="1" x14ac:dyDescent="0.35">
      <c r="B73" s="205"/>
      <c r="C73" s="206"/>
      <c r="D73" s="207" t="s">
        <v>39</v>
      </c>
      <c r="E73" s="207"/>
      <c r="F73" s="207"/>
      <c r="G73" s="207"/>
      <c r="H73" s="208"/>
      <c r="I73" s="207" t="s">
        <v>40</v>
      </c>
      <c r="J73" s="207"/>
      <c r="K73" s="207"/>
      <c r="L73" s="207"/>
      <c r="M73" s="206"/>
      <c r="N73" s="209" t="s">
        <v>42</v>
      </c>
      <c r="O73" s="209"/>
      <c r="P73" s="209"/>
      <c r="Q73" s="209"/>
      <c r="R73" s="209"/>
      <c r="S73" s="209"/>
      <c r="T73" s="209"/>
      <c r="U73" s="210">
        <f ca="1">NOW()</f>
        <v>43523.643118055559</v>
      </c>
      <c r="V73" s="210"/>
      <c r="W73" s="210"/>
      <c r="X73" s="210"/>
      <c r="Y73" s="210"/>
      <c r="Z73" s="211"/>
      <c r="AA73" s="212"/>
    </row>
    <row r="74" spans="1:27" ht="1.95" customHeight="1" x14ac:dyDescent="0.3"/>
  </sheetData>
  <sheetProtection algorithmName="SHA-512" hashValue="zbPG/vcy5TFTh7QZbkByfUTbjs1Y932qRlazsvVbZSkPDlZ96AUrvDmvTkbM4FZc+2xBlHLCdTsMeePe+ZAifg==" saltValue="KCCw+YvROZEBiDZzb7k6ug==" spinCount="100000" sheet="1" objects="1" scenarios="1"/>
  <protectedRanges>
    <protectedRange sqref="I14" name="Oblast2"/>
    <protectedRange sqref="I12" name="Oblast1"/>
  </protectedRanges>
  <mergeCells count="102">
    <mergeCell ref="W5:Z5"/>
    <mergeCell ref="K15:L15"/>
    <mergeCell ref="I16:J16"/>
    <mergeCell ref="D17:G17"/>
    <mergeCell ref="B3:P5"/>
    <mergeCell ref="Q3:U5"/>
    <mergeCell ref="I14:J14"/>
    <mergeCell ref="K13:L13"/>
    <mergeCell ref="I15:J15"/>
    <mergeCell ref="D16:G16"/>
    <mergeCell ref="H13:H14"/>
    <mergeCell ref="K14:L14"/>
    <mergeCell ref="W3:Z3"/>
    <mergeCell ref="I12:J12"/>
    <mergeCell ref="K17:L17"/>
    <mergeCell ref="K12:L12"/>
    <mergeCell ref="P17:Y17"/>
    <mergeCell ref="K16:L16"/>
    <mergeCell ref="AD20:AD21"/>
    <mergeCell ref="T21:V21"/>
    <mergeCell ref="L21:P21"/>
    <mergeCell ref="Q21:R21"/>
    <mergeCell ref="W21:X21"/>
    <mergeCell ref="O50:Z54"/>
    <mergeCell ref="J54:L56"/>
    <mergeCell ref="J53:L53"/>
    <mergeCell ref="D9:L9"/>
    <mergeCell ref="K11:L11"/>
    <mergeCell ref="D54:E56"/>
    <mergeCell ref="D43:L43"/>
    <mergeCell ref="J48:L48"/>
    <mergeCell ref="H46:I47"/>
    <mergeCell ref="F52:G52"/>
    <mergeCell ref="F53:G53"/>
    <mergeCell ref="H54:I56"/>
    <mergeCell ref="H52:I52"/>
    <mergeCell ref="F54:G56"/>
    <mergeCell ref="I11:J11"/>
    <mergeCell ref="D13:G14"/>
    <mergeCell ref="D11:G12"/>
    <mergeCell ref="D15:G15"/>
    <mergeCell ref="I13:J13"/>
    <mergeCell ref="D21:G21"/>
    <mergeCell ref="H21:J21"/>
    <mergeCell ref="C40:Z40"/>
    <mergeCell ref="D64:G65"/>
    <mergeCell ref="H64:H65"/>
    <mergeCell ref="I64:J65"/>
    <mergeCell ref="K64:L65"/>
    <mergeCell ref="D73:G73"/>
    <mergeCell ref="H67:H68"/>
    <mergeCell ref="I67:J68"/>
    <mergeCell ref="F58:G58"/>
    <mergeCell ref="D57:E57"/>
    <mergeCell ref="J58:L58"/>
    <mergeCell ref="F57:G57"/>
    <mergeCell ref="H57:I57"/>
    <mergeCell ref="D53:E53"/>
    <mergeCell ref="H58:I58"/>
    <mergeCell ref="J57:L57"/>
    <mergeCell ref="P57:Y57"/>
    <mergeCell ref="N73:T73"/>
    <mergeCell ref="D60:E62"/>
    <mergeCell ref="F60:G62"/>
    <mergeCell ref="H60:I62"/>
    <mergeCell ref="D52:E52"/>
    <mergeCell ref="F48:G48"/>
    <mergeCell ref="F46:G47"/>
    <mergeCell ref="J60:L62"/>
    <mergeCell ref="H59:I59"/>
    <mergeCell ref="F59:G59"/>
    <mergeCell ref="I73:L73"/>
    <mergeCell ref="D59:E59"/>
    <mergeCell ref="D72:G72"/>
    <mergeCell ref="D67:G68"/>
    <mergeCell ref="D58:E58"/>
    <mergeCell ref="K67:L68"/>
    <mergeCell ref="H53:I53"/>
    <mergeCell ref="D46:E47"/>
    <mergeCell ref="H48:I48"/>
    <mergeCell ref="D49:E51"/>
    <mergeCell ref="M71:Z72"/>
    <mergeCell ref="U73:Y73"/>
    <mergeCell ref="J59:L59"/>
    <mergeCell ref="AD9:AJ13"/>
    <mergeCell ref="I72:L72"/>
    <mergeCell ref="D71:L71"/>
    <mergeCell ref="O43:Z43"/>
    <mergeCell ref="D45:E45"/>
    <mergeCell ref="F45:G45"/>
    <mergeCell ref="H45:I45"/>
    <mergeCell ref="J46:L47"/>
    <mergeCell ref="O44:Z45"/>
    <mergeCell ref="O46:Z49"/>
    <mergeCell ref="J52:L52"/>
    <mergeCell ref="H49:I51"/>
    <mergeCell ref="J49:L51"/>
    <mergeCell ref="I17:J17"/>
    <mergeCell ref="J45:L45"/>
    <mergeCell ref="C19:Z20"/>
    <mergeCell ref="D48:E48"/>
    <mergeCell ref="F49:G51"/>
  </mergeCells>
  <phoneticPr fontId="10" type="noConversion"/>
  <dataValidations count="2">
    <dataValidation type="list" allowBlank="1" showInputMessage="1" showErrorMessage="1" sqref="I12:J12" xr:uid="{00000000-0002-0000-0000-000000000000}">
      <formula1>$AD$22:$AD$35</formula1>
    </dataValidation>
    <dataValidation type="list" allowBlank="1" showInputMessage="1" showErrorMessage="1" sqref="I17:J17" xr:uid="{00000000-0002-0000-0000-000001000000}">
      <formula1>$AF$22:$AF$28</formula1>
    </dataValidation>
  </dataValidations>
  <printOptions horizontalCentered="1" verticalCentered="1"/>
  <pageMargins left="0.19685039370078741" right="0.19685039370078741" top="0.19685039370078741" bottom="0.19685039370078741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2"/>
  <sheetViews>
    <sheetView workbookViewId="0">
      <selection activeCell="G1" sqref="G1"/>
    </sheetView>
  </sheetViews>
  <sheetFormatPr defaultRowHeight="14.4" x14ac:dyDescent="0.3"/>
  <cols>
    <col min="1" max="1" width="6.6640625" bestFit="1" customWidth="1"/>
    <col min="2" max="2" width="6" bestFit="1" customWidth="1"/>
    <col min="3" max="3" width="5.5546875" customWidth="1"/>
    <col min="4" max="4" width="5.5546875" bestFit="1" customWidth="1"/>
    <col min="5" max="5" width="5.5546875" customWidth="1"/>
    <col min="6" max="6" width="5.5546875" bestFit="1" customWidth="1"/>
    <col min="7" max="7" width="6.5546875" bestFit="1" customWidth="1"/>
    <col min="8" max="8" width="6.33203125" bestFit="1" customWidth="1"/>
    <col min="9" max="9" width="10.33203125" customWidth="1"/>
    <col min="10" max="10" width="5.5546875" customWidth="1"/>
    <col min="11" max="11" width="5.5546875" bestFit="1" customWidth="1"/>
    <col min="12" max="12" width="3.5546875" bestFit="1" customWidth="1"/>
    <col min="13" max="13" width="6.33203125" customWidth="1"/>
  </cols>
  <sheetData>
    <row r="1" spans="1:14" x14ac:dyDescent="0.3">
      <c r="A1" s="2" t="s">
        <v>0</v>
      </c>
      <c r="B1" s="3">
        <f>vystup!I12</f>
        <v>1800</v>
      </c>
      <c r="C1" s="4" t="s">
        <v>12</v>
      </c>
      <c r="D1" s="41">
        <f>B1/1000</f>
        <v>1.8</v>
      </c>
      <c r="E1" s="41" t="s">
        <v>15</v>
      </c>
      <c r="F1" s="2" t="s">
        <v>16</v>
      </c>
      <c r="G1" s="3">
        <f>(B1/2)/1000</f>
        <v>0.9</v>
      </c>
      <c r="H1" s="4" t="s">
        <v>15</v>
      </c>
      <c r="I1" s="42"/>
      <c r="J1" s="42"/>
      <c r="K1" s="42"/>
      <c r="L1" s="42"/>
      <c r="M1" s="42"/>
      <c r="N1" s="42"/>
    </row>
    <row r="2" spans="1:14" x14ac:dyDescent="0.3">
      <c r="A2" s="5" t="s">
        <v>1</v>
      </c>
      <c r="B2" s="1">
        <f>vystup!I13</f>
        <v>0.01</v>
      </c>
      <c r="C2" s="6" t="s">
        <v>30</v>
      </c>
      <c r="D2" s="42"/>
      <c r="E2" s="42"/>
      <c r="F2" s="10" t="s">
        <v>17</v>
      </c>
      <c r="G2" s="1">
        <v>1</v>
      </c>
      <c r="H2" s="11" t="s">
        <v>19</v>
      </c>
      <c r="I2" s="42"/>
      <c r="J2" s="42"/>
      <c r="K2" s="42"/>
      <c r="L2" s="42"/>
      <c r="M2" s="42"/>
      <c r="N2" s="42"/>
    </row>
    <row r="3" spans="1:14" ht="16.8" thickBot="1" x14ac:dyDescent="0.35">
      <c r="A3" s="7" t="s">
        <v>2</v>
      </c>
      <c r="B3" s="8">
        <f>vystup!I17</f>
        <v>1.4E-2</v>
      </c>
      <c r="C3" s="9" t="s">
        <v>19</v>
      </c>
      <c r="D3" s="42"/>
      <c r="E3" s="42"/>
      <c r="F3" s="12" t="s">
        <v>18</v>
      </c>
      <c r="G3" s="8">
        <v>1000</v>
      </c>
      <c r="H3" s="13" t="s">
        <v>28</v>
      </c>
      <c r="I3" s="42"/>
      <c r="J3" s="42"/>
      <c r="K3" s="42"/>
      <c r="L3" s="42"/>
      <c r="M3" s="42"/>
      <c r="N3" s="42"/>
    </row>
    <row r="4" spans="1:14" x14ac:dyDescent="0.3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</row>
    <row r="5" spans="1:14" x14ac:dyDescent="0.3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</row>
    <row r="6" spans="1:14" ht="15" thickBot="1" x14ac:dyDescent="0.35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</row>
    <row r="7" spans="1:14" x14ac:dyDescent="0.3">
      <c r="A7" s="33" t="s">
        <v>3</v>
      </c>
      <c r="B7" s="34" t="s">
        <v>13</v>
      </c>
      <c r="C7" s="35" t="s">
        <v>14</v>
      </c>
      <c r="D7" s="34" t="s">
        <v>4</v>
      </c>
      <c r="E7" s="34" t="s">
        <v>5</v>
      </c>
      <c r="F7" s="34" t="s">
        <v>6</v>
      </c>
      <c r="G7" s="34" t="s">
        <v>7</v>
      </c>
      <c r="H7" s="34" t="s">
        <v>8</v>
      </c>
      <c r="I7" s="34" t="s">
        <v>9</v>
      </c>
      <c r="J7" s="34" t="s">
        <v>20</v>
      </c>
      <c r="K7" s="34" t="s">
        <v>21</v>
      </c>
      <c r="L7" s="34" t="s">
        <v>10</v>
      </c>
      <c r="M7" s="34" t="s">
        <v>11</v>
      </c>
      <c r="N7" s="37" t="s">
        <v>33</v>
      </c>
    </row>
    <row r="8" spans="1:14" ht="16.8" thickBot="1" x14ac:dyDescent="0.35">
      <c r="A8" s="36" t="s">
        <v>32</v>
      </c>
      <c r="B8" s="23" t="s">
        <v>15</v>
      </c>
      <c r="C8" s="24" t="s">
        <v>22</v>
      </c>
      <c r="D8" s="23" t="s">
        <v>27</v>
      </c>
      <c r="E8" s="23" t="s">
        <v>15</v>
      </c>
      <c r="F8" s="23" t="s">
        <v>15</v>
      </c>
      <c r="G8" s="23" t="s">
        <v>25</v>
      </c>
      <c r="H8" s="23" t="s">
        <v>23</v>
      </c>
      <c r="I8" s="23" t="s">
        <v>26</v>
      </c>
      <c r="J8" s="23" t="s">
        <v>15</v>
      </c>
      <c r="K8" s="23" t="s">
        <v>15</v>
      </c>
      <c r="L8" s="23" t="s">
        <v>19</v>
      </c>
      <c r="M8" s="23" t="s">
        <v>24</v>
      </c>
      <c r="N8" s="38" t="s">
        <v>19</v>
      </c>
    </row>
    <row r="9" spans="1:14" x14ac:dyDescent="0.3">
      <c r="A9" s="31">
        <v>0</v>
      </c>
      <c r="B9" s="29">
        <v>0</v>
      </c>
      <c r="C9" s="30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32" t="s">
        <v>29</v>
      </c>
    </row>
    <row r="10" spans="1:14" x14ac:dyDescent="0.3">
      <c r="A10" s="25">
        <v>0.01</v>
      </c>
      <c r="B10" s="20">
        <f>$D$1*A10</f>
        <v>1.8000000000000002E-2</v>
      </c>
      <c r="C10" s="20">
        <f t="shared" ref="C10:C19" si="0">2*ACOS(($G$1-B10)/$G$1)</f>
        <v>0.40066968464623942</v>
      </c>
      <c r="D10" s="20">
        <f t="shared" ref="D10:D30" si="1">(($G$1^2)/2)*(C10-SIN(C10))</f>
        <v>4.3070167666798961E-3</v>
      </c>
      <c r="E10" s="20">
        <f t="shared" ref="E10:E30" si="2">C10*$G$1</f>
        <v>0.36060271618161549</v>
      </c>
      <c r="F10" s="20">
        <f>D10/E10</f>
        <v>1.1943938781954964E-2</v>
      </c>
      <c r="G10" s="20">
        <f>(1/$B$3)*(F10^(1/6))</f>
        <v>34.150460094208981</v>
      </c>
      <c r="H10" s="20">
        <f>G10*(F10*$B$2)^0.5</f>
        <v>0.37322467067690546</v>
      </c>
      <c r="I10" s="20">
        <f>H10*D10</f>
        <v>1.6074849143440143E-3</v>
      </c>
      <c r="J10" s="20">
        <f>2*($G$1*SIN(C10/2))</f>
        <v>0.35819547735838342</v>
      </c>
      <c r="K10" s="20">
        <f>D10/J10</f>
        <v>1.2024207559635432E-2</v>
      </c>
      <c r="L10" s="21">
        <f t="shared" ref="L10:L29" si="3">($G$2*H10^2)/(K10*9.81)</f>
        <v>1.180905690224431</v>
      </c>
      <c r="M10" s="21">
        <f>$G$3*9.81*F10*$B$2</f>
        <v>1.1717003945097819</v>
      </c>
      <c r="N10" s="22" t="str">
        <f>IF(L10&lt;1,"říční",IF(L10=1,"kritické","bystřinné"))</f>
        <v>bystřinné</v>
      </c>
    </row>
    <row r="11" spans="1:14" x14ac:dyDescent="0.3">
      <c r="A11" s="26">
        <v>0.05</v>
      </c>
      <c r="B11" s="14">
        <f t="shared" ref="B11:B30" si="4">$D$1*A11</f>
        <v>9.0000000000000011E-2</v>
      </c>
      <c r="C11" s="14">
        <f t="shared" si="0"/>
        <v>0.90205362359252472</v>
      </c>
      <c r="D11" s="14">
        <f t="shared" si="1"/>
        <v>4.7567984570857431E-2</v>
      </c>
      <c r="E11" s="14">
        <f t="shared" si="2"/>
        <v>0.81184826123327225</v>
      </c>
      <c r="F11" s="14">
        <f t="shared" ref="F11:F30" si="5">D11/E11</f>
        <v>5.859221093680398E-2</v>
      </c>
      <c r="G11" s="14">
        <f t="shared" ref="G11:G30" si="6">(1/$B$3)*(F11^(1/6))</f>
        <v>44.515570683336051</v>
      </c>
      <c r="H11" s="14">
        <f t="shared" ref="H11:H30" si="7">G11*(F11*$B$2)^0.5</f>
        <v>1.0775362474688375</v>
      </c>
      <c r="I11" s="14">
        <f t="shared" ref="I11:I30" si="8">H11*D11</f>
        <v>5.1256227594137276E-2</v>
      </c>
      <c r="J11" s="14">
        <f t="shared" ref="J11:J30" si="9">2*($G$1*SIN(C11/2))</f>
        <v>0.78460180983732108</v>
      </c>
      <c r="K11" s="14">
        <f t="shared" ref="K11:K28" si="10">D11/J11</f>
        <v>6.0626911605926773E-2</v>
      </c>
      <c r="L11" s="15">
        <f t="shared" si="3"/>
        <v>1.9522225456701201</v>
      </c>
      <c r="M11" s="15">
        <f t="shared" ref="M11:M30" si="11">$G$3*9.81*F11*$B$2</f>
        <v>5.7478958929004706</v>
      </c>
      <c r="N11" s="22" t="str">
        <f>IF(L11&lt;1,"říční",IF(L11=1,"kritické","bystřinné"))</f>
        <v>bystřinné</v>
      </c>
    </row>
    <row r="12" spans="1:14" x14ac:dyDescent="0.3">
      <c r="A12" s="26">
        <v>0.1</v>
      </c>
      <c r="B12" s="14">
        <f t="shared" si="4"/>
        <v>0.18000000000000002</v>
      </c>
      <c r="C12" s="14">
        <f t="shared" si="0"/>
        <v>1.287002217586569</v>
      </c>
      <c r="D12" s="14">
        <f t="shared" si="1"/>
        <v>0.1324358981225604</v>
      </c>
      <c r="E12" s="14">
        <f t="shared" si="2"/>
        <v>1.1583019958279122</v>
      </c>
      <c r="F12" s="14">
        <f t="shared" si="5"/>
        <v>0.11433624270663545</v>
      </c>
      <c r="G12" s="14">
        <f t="shared" si="6"/>
        <v>49.762548865540978</v>
      </c>
      <c r="H12" s="14">
        <f t="shared" si="7"/>
        <v>1.6826530430770061</v>
      </c>
      <c r="I12" s="14">
        <f>H12*D12</f>
        <v>0.22284366698856262</v>
      </c>
      <c r="J12" s="14">
        <f t="shared" si="9"/>
        <v>1.0800000000000003</v>
      </c>
      <c r="K12" s="14">
        <f t="shared" si="10"/>
        <v>0.12262583159496331</v>
      </c>
      <c r="L12" s="15">
        <f t="shared" si="3"/>
        <v>2.3536299268894503</v>
      </c>
      <c r="M12" s="15">
        <f t="shared" si="11"/>
        <v>11.216385409520937</v>
      </c>
      <c r="N12" s="22" t="str">
        <f t="shared" ref="N12:N30" si="12">IF(L12&lt;1,"říční",IF(L12=1,"kritické","bystřinné"))</f>
        <v>bystřinné</v>
      </c>
    </row>
    <row r="13" spans="1:14" x14ac:dyDescent="0.3">
      <c r="A13" s="26">
        <v>0.15</v>
      </c>
      <c r="B13" s="14">
        <f t="shared" si="4"/>
        <v>0.27</v>
      </c>
      <c r="C13" s="14">
        <f t="shared" si="0"/>
        <v>1.590797660368287</v>
      </c>
      <c r="D13" s="14">
        <f t="shared" si="1"/>
        <v>0.23935406055077663</v>
      </c>
      <c r="E13" s="14">
        <f t="shared" si="2"/>
        <v>1.4317178943314584</v>
      </c>
      <c r="F13" s="14">
        <f t="shared" si="5"/>
        <v>0.16717962490965663</v>
      </c>
      <c r="G13" s="14">
        <f t="shared" si="6"/>
        <v>53.01545854276155</v>
      </c>
      <c r="H13" s="14">
        <f t="shared" si="7"/>
        <v>2.1676751319787253</v>
      </c>
      <c r="I13" s="14">
        <f t="shared" si="8"/>
        <v>0.51884184479404849</v>
      </c>
      <c r="J13" s="14">
        <f t="shared" si="9"/>
        <v>1.2854571171377129</v>
      </c>
      <c r="K13" s="14">
        <f t="shared" si="10"/>
        <v>0.18620151334471491</v>
      </c>
      <c r="L13" s="15">
        <f t="shared" si="3"/>
        <v>2.5723862344700814</v>
      </c>
      <c r="M13" s="15">
        <f t="shared" si="11"/>
        <v>16.400321203637315</v>
      </c>
      <c r="N13" s="22" t="str">
        <f t="shared" si="12"/>
        <v>bystřinné</v>
      </c>
    </row>
    <row r="14" spans="1:14" x14ac:dyDescent="0.3">
      <c r="A14" s="26">
        <v>0.2</v>
      </c>
      <c r="B14" s="14">
        <f t="shared" si="4"/>
        <v>0.36000000000000004</v>
      </c>
      <c r="C14" s="14">
        <f t="shared" si="0"/>
        <v>1.8545904360032244</v>
      </c>
      <c r="D14" s="14">
        <f t="shared" si="1"/>
        <v>0.36230912658130587</v>
      </c>
      <c r="E14" s="14">
        <f t="shared" si="2"/>
        <v>1.6691313924029019</v>
      </c>
      <c r="F14" s="14">
        <f t="shared" si="5"/>
        <v>0.21706447331250611</v>
      </c>
      <c r="G14" s="14">
        <f t="shared" si="6"/>
        <v>55.373684568452035</v>
      </c>
      <c r="H14" s="14">
        <f t="shared" si="7"/>
        <v>2.5798698485221379</v>
      </c>
      <c r="I14" s="14">
        <f t="shared" si="8"/>
        <v>0.9347103915115017</v>
      </c>
      <c r="J14" s="14">
        <f t="shared" si="9"/>
        <v>1.44</v>
      </c>
      <c r="K14" s="14">
        <f t="shared" si="10"/>
        <v>0.25160356012590684</v>
      </c>
      <c r="L14" s="15">
        <f t="shared" si="3"/>
        <v>2.6965582386737883</v>
      </c>
      <c r="M14" s="15">
        <f t="shared" si="11"/>
        <v>21.29402483195685</v>
      </c>
      <c r="N14" s="22" t="str">
        <f t="shared" si="12"/>
        <v>bystřinné</v>
      </c>
    </row>
    <row r="15" spans="1:14" x14ac:dyDescent="0.3">
      <c r="A15" s="26">
        <v>0.25</v>
      </c>
      <c r="B15" s="14">
        <f t="shared" si="4"/>
        <v>0.45</v>
      </c>
      <c r="C15" s="14">
        <f t="shared" si="0"/>
        <v>2.0943951023931953</v>
      </c>
      <c r="D15" s="14">
        <f t="shared" si="1"/>
        <v>0.49748972793654639</v>
      </c>
      <c r="E15" s="14">
        <f t="shared" si="2"/>
        <v>1.8849555921538759</v>
      </c>
      <c r="F15" s="14">
        <f t="shared" si="5"/>
        <v>0.2639264977951451</v>
      </c>
      <c r="G15" s="14">
        <f t="shared" si="6"/>
        <v>57.207433373593133</v>
      </c>
      <c r="H15" s="14">
        <f t="shared" si="7"/>
        <v>2.9389619330651331</v>
      </c>
      <c r="I15" s="14">
        <f t="shared" si="8"/>
        <v>1.4621033724964396</v>
      </c>
      <c r="J15" s="14">
        <f t="shared" si="9"/>
        <v>1.5588457268119895</v>
      </c>
      <c r="K15" s="14">
        <f t="shared" si="10"/>
        <v>0.31913980927026525</v>
      </c>
      <c r="L15" s="15">
        <f t="shared" si="3"/>
        <v>2.7589125406580544</v>
      </c>
      <c r="M15" s="15">
        <f t="shared" si="11"/>
        <v>25.891189433703737</v>
      </c>
      <c r="N15" s="22" t="str">
        <f t="shared" si="12"/>
        <v>bystřinné</v>
      </c>
    </row>
    <row r="16" spans="1:14" x14ac:dyDescent="0.3">
      <c r="A16" s="26">
        <v>0.3</v>
      </c>
      <c r="B16" s="14">
        <f t="shared" si="4"/>
        <v>0.54</v>
      </c>
      <c r="C16" s="14">
        <f t="shared" si="0"/>
        <v>2.3185589614548174</v>
      </c>
      <c r="D16" s="14">
        <f t="shared" si="1"/>
        <v>0.64206547435606265</v>
      </c>
      <c r="E16" s="14">
        <f t="shared" si="2"/>
        <v>2.0867030653093357</v>
      </c>
      <c r="F16" s="14">
        <f t="shared" si="5"/>
        <v>0.30769374187931331</v>
      </c>
      <c r="G16" s="14">
        <f t="shared" si="6"/>
        <v>58.68922953775278</v>
      </c>
      <c r="H16" s="14">
        <f t="shared" si="7"/>
        <v>3.2555003011822468</v>
      </c>
      <c r="I16" s="14">
        <f t="shared" si="8"/>
        <v>2.090244345144884</v>
      </c>
      <c r="J16" s="14">
        <f t="shared" si="9"/>
        <v>1.6497272501841027</v>
      </c>
      <c r="K16" s="14">
        <f t="shared" si="10"/>
        <v>0.38919492557597674</v>
      </c>
      <c r="L16" s="15">
        <f t="shared" si="3"/>
        <v>2.775871149512942</v>
      </c>
      <c r="M16" s="15">
        <f t="shared" si="11"/>
        <v>30.184756078360639</v>
      </c>
      <c r="N16" s="22" t="str">
        <f t="shared" si="12"/>
        <v>bystřinné</v>
      </c>
    </row>
    <row r="17" spans="1:14" x14ac:dyDescent="0.3">
      <c r="A17" s="26">
        <v>0.35</v>
      </c>
      <c r="B17" s="14">
        <f t="shared" si="4"/>
        <v>0.63</v>
      </c>
      <c r="C17" s="14">
        <f t="shared" si="0"/>
        <v>2.532207345558998</v>
      </c>
      <c r="D17" s="14">
        <f t="shared" si="1"/>
        <v>0.79373674900707636</v>
      </c>
      <c r="E17" s="14">
        <f t="shared" si="2"/>
        <v>2.2789866110030981</v>
      </c>
      <c r="F17" s="14">
        <f t="shared" si="5"/>
        <v>0.34828495488953853</v>
      </c>
      <c r="G17" s="14">
        <f t="shared" si="6"/>
        <v>59.913922049104279</v>
      </c>
      <c r="H17" s="14">
        <f t="shared" si="7"/>
        <v>3.5358603755808384</v>
      </c>
      <c r="I17" s="14">
        <f t="shared" si="8"/>
        <v>2.8065423194564749</v>
      </c>
      <c r="J17" s="14">
        <f t="shared" si="9"/>
        <v>1.7170905625505022</v>
      </c>
      <c r="K17" s="14">
        <f t="shared" si="10"/>
        <v>0.46225677685170513</v>
      </c>
      <c r="L17" s="15">
        <f t="shared" si="3"/>
        <v>2.7570073268206894</v>
      </c>
      <c r="M17" s="15">
        <f t="shared" si="11"/>
        <v>34.166754074663729</v>
      </c>
      <c r="N17" s="22" t="str">
        <f t="shared" si="12"/>
        <v>bystřinné</v>
      </c>
    </row>
    <row r="18" spans="1:14" x14ac:dyDescent="0.3">
      <c r="A18" s="26">
        <v>0.4</v>
      </c>
      <c r="B18" s="14">
        <f t="shared" si="4"/>
        <v>0.72000000000000008</v>
      </c>
      <c r="C18" s="14">
        <f t="shared" si="0"/>
        <v>2.7388768120091318</v>
      </c>
      <c r="D18" s="14">
        <f t="shared" si="1"/>
        <v>0.9505181735313486</v>
      </c>
      <c r="E18" s="14">
        <f t="shared" si="2"/>
        <v>2.4649891308082186</v>
      </c>
      <c r="F18" s="14">
        <f t="shared" si="5"/>
        <v>0.38560745021203946</v>
      </c>
      <c r="G18" s="14">
        <f t="shared" si="6"/>
        <v>60.939123074761312</v>
      </c>
      <c r="H18" s="14">
        <f t="shared" si="7"/>
        <v>3.7841549262658614</v>
      </c>
      <c r="I18" s="14">
        <f t="shared" si="8"/>
        <v>3.5969080288738815</v>
      </c>
      <c r="J18" s="14">
        <f t="shared" si="9"/>
        <v>1.7636326148038883</v>
      </c>
      <c r="K18" s="14">
        <f t="shared" si="10"/>
        <v>0.53895474916528685</v>
      </c>
      <c r="L18" s="15">
        <f t="shared" si="3"/>
        <v>2.7084230819593325</v>
      </c>
      <c r="M18" s="15">
        <f t="shared" si="11"/>
        <v>37.828090865801073</v>
      </c>
      <c r="N18" s="22" t="str">
        <f t="shared" si="12"/>
        <v>bystřinné</v>
      </c>
    </row>
    <row r="19" spans="1:14" x14ac:dyDescent="0.3">
      <c r="A19" s="26">
        <v>0.45</v>
      </c>
      <c r="B19" s="14">
        <f t="shared" si="4"/>
        <v>0.81</v>
      </c>
      <c r="C19" s="14">
        <f t="shared" si="0"/>
        <v>2.9412578112666736</v>
      </c>
      <c r="D19" s="14">
        <f t="shared" si="1"/>
        <v>1.1106154311573666</v>
      </c>
      <c r="E19" s="14">
        <f t="shared" si="2"/>
        <v>2.6471320301400065</v>
      </c>
      <c r="F19" s="14">
        <f t="shared" si="5"/>
        <v>0.41955422642769591</v>
      </c>
      <c r="G19" s="14">
        <f t="shared" si="6"/>
        <v>61.802111663991475</v>
      </c>
      <c r="H19" s="14">
        <f t="shared" si="7"/>
        <v>4.0031085295880215</v>
      </c>
      <c r="I19" s="14">
        <f t="shared" si="8"/>
        <v>4.4459141055581322</v>
      </c>
      <c r="J19" s="14">
        <f t="shared" si="9"/>
        <v>1.7909773867919159</v>
      </c>
      <c r="K19" s="14">
        <f t="shared" si="10"/>
        <v>0.6201169480686487</v>
      </c>
      <c r="L19" s="15">
        <f t="shared" si="3"/>
        <v>2.6342204732534826</v>
      </c>
      <c r="M19" s="15">
        <f t="shared" si="11"/>
        <v>41.158269612556971</v>
      </c>
      <c r="N19" s="22" t="str">
        <f t="shared" si="12"/>
        <v>bystřinné</v>
      </c>
    </row>
    <row r="20" spans="1:14" x14ac:dyDescent="0.3">
      <c r="A20" s="27">
        <v>0.5</v>
      </c>
      <c r="B20" s="16">
        <f>$D$1*A20</f>
        <v>0.9</v>
      </c>
      <c r="C20" s="16">
        <f t="shared" ref="C20:C30" si="13">(2*PI())-(2*ACOS((B20-$G$1)/$G$1))</f>
        <v>3.1415926535897931</v>
      </c>
      <c r="D20" s="16">
        <f t="shared" si="1"/>
        <v>1.2723450247038663</v>
      </c>
      <c r="E20" s="16">
        <f t="shared" si="2"/>
        <v>2.8274333882308138</v>
      </c>
      <c r="F20" s="16">
        <f t="shared" si="5"/>
        <v>0.45000000000000007</v>
      </c>
      <c r="G20" s="16">
        <f t="shared" si="6"/>
        <v>62.527929775484523</v>
      </c>
      <c r="H20" s="16">
        <f t="shared" si="7"/>
        <v>4.1945010441094972</v>
      </c>
      <c r="I20" s="16">
        <f t="shared" si="8"/>
        <v>5.3368525345878917</v>
      </c>
      <c r="J20" s="16">
        <f t="shared" si="9"/>
        <v>1.8</v>
      </c>
      <c r="K20" s="16">
        <f t="shared" si="10"/>
        <v>0.70685834705770356</v>
      </c>
      <c r="L20" s="17">
        <f t="shared" si="3"/>
        <v>2.5372263642551034</v>
      </c>
      <c r="M20" s="17">
        <f t="shared" si="11"/>
        <v>44.14500000000001</v>
      </c>
      <c r="N20" s="22" t="str">
        <f t="shared" si="12"/>
        <v>bystřinné</v>
      </c>
    </row>
    <row r="21" spans="1:14" x14ac:dyDescent="0.3">
      <c r="A21" s="26">
        <v>0.55000000000000004</v>
      </c>
      <c r="B21" s="14">
        <f t="shared" si="4"/>
        <v>0.9900000000000001</v>
      </c>
      <c r="C21" s="14">
        <f t="shared" si="13"/>
        <v>3.341927495912913</v>
      </c>
      <c r="D21" s="14">
        <f t="shared" si="1"/>
        <v>1.4340746182503661</v>
      </c>
      <c r="E21" s="14">
        <f t="shared" si="2"/>
        <v>3.007734746321622</v>
      </c>
      <c r="F21" s="14">
        <f t="shared" si="5"/>
        <v>0.47679557514312071</v>
      </c>
      <c r="G21" s="14">
        <f t="shared" si="6"/>
        <v>63.133616382833253</v>
      </c>
      <c r="H21" s="14">
        <f t="shared" si="7"/>
        <v>4.3594005555216926</v>
      </c>
      <c r="I21" s="14">
        <f t="shared" si="8"/>
        <v>6.2517056874602055</v>
      </c>
      <c r="J21" s="14">
        <f t="shared" si="9"/>
        <v>1.7909773867919159</v>
      </c>
      <c r="K21" s="14">
        <f t="shared" si="10"/>
        <v>0.80072178958057583</v>
      </c>
      <c r="L21" s="15">
        <f t="shared" si="3"/>
        <v>2.4193733704756224</v>
      </c>
      <c r="M21" s="15">
        <f t="shared" si="11"/>
        <v>46.773645921540137</v>
      </c>
      <c r="N21" s="22" t="str">
        <f t="shared" si="12"/>
        <v>bystřinné</v>
      </c>
    </row>
    <row r="22" spans="1:14" x14ac:dyDescent="0.3">
      <c r="A22" s="26">
        <v>0.6</v>
      </c>
      <c r="B22" s="14">
        <f t="shared" si="4"/>
        <v>1.08</v>
      </c>
      <c r="C22" s="14">
        <f t="shared" si="13"/>
        <v>3.5443084951704549</v>
      </c>
      <c r="D22" s="14">
        <f t="shared" si="1"/>
        <v>1.5941718758763843</v>
      </c>
      <c r="E22" s="14">
        <f t="shared" si="2"/>
        <v>3.1898776456534095</v>
      </c>
      <c r="F22" s="14">
        <f t="shared" si="5"/>
        <v>0.49975956853662851</v>
      </c>
      <c r="G22" s="14">
        <f t="shared" si="6"/>
        <v>63.630521700210736</v>
      </c>
      <c r="H22" s="14">
        <f t="shared" si="7"/>
        <v>4.4982754213174578</v>
      </c>
      <c r="I22" s="14">
        <f t="shared" si="8"/>
        <v>7.1710241666102847</v>
      </c>
      <c r="J22" s="14">
        <f t="shared" si="9"/>
        <v>1.7636326148038881</v>
      </c>
      <c r="K22" s="14">
        <f t="shared" si="10"/>
        <v>0.90391380976681046</v>
      </c>
      <c r="L22" s="15">
        <f t="shared" si="3"/>
        <v>2.2818971035726605</v>
      </c>
      <c r="M22" s="15">
        <f t="shared" si="11"/>
        <v>49.026413673443258</v>
      </c>
      <c r="N22" s="22" t="str">
        <f t="shared" si="12"/>
        <v>bystřinné</v>
      </c>
    </row>
    <row r="23" spans="1:14" x14ac:dyDescent="0.3">
      <c r="A23" s="26">
        <v>0.65</v>
      </c>
      <c r="B23" s="14">
        <f t="shared" si="4"/>
        <v>1.1700000000000002</v>
      </c>
      <c r="C23" s="14">
        <f t="shared" si="13"/>
        <v>3.7509779616205883</v>
      </c>
      <c r="D23" s="14">
        <f t="shared" si="1"/>
        <v>1.7509533004006563</v>
      </c>
      <c r="E23" s="14">
        <f t="shared" si="2"/>
        <v>3.3758801654585295</v>
      </c>
      <c r="F23" s="14">
        <f t="shared" si="5"/>
        <v>0.51866571518625948</v>
      </c>
      <c r="G23" s="14">
        <f t="shared" si="6"/>
        <v>64.025535745304822</v>
      </c>
      <c r="H23" s="14">
        <f t="shared" si="7"/>
        <v>4.6110198498905506</v>
      </c>
      <c r="I23" s="14">
        <f t="shared" si="8"/>
        <v>8.0736804243787983</v>
      </c>
      <c r="J23" s="14">
        <f t="shared" si="9"/>
        <v>1.7170905625505022</v>
      </c>
      <c r="K23" s="14">
        <f t="shared" si="10"/>
        <v>1.0197209970101144</v>
      </c>
      <c r="L23" s="15">
        <f t="shared" si="3"/>
        <v>2.1254143787177089</v>
      </c>
      <c r="M23" s="15">
        <f t="shared" si="11"/>
        <v>50.881106659772058</v>
      </c>
      <c r="N23" s="22" t="str">
        <f t="shared" si="12"/>
        <v>bystřinné</v>
      </c>
    </row>
    <row r="24" spans="1:14" x14ac:dyDescent="0.3">
      <c r="A24" s="26">
        <v>0.7</v>
      </c>
      <c r="B24" s="14">
        <f t="shared" si="4"/>
        <v>1.26</v>
      </c>
      <c r="C24" s="14">
        <f t="shared" si="13"/>
        <v>3.9646263457247688</v>
      </c>
      <c r="D24" s="14">
        <f t="shared" si="1"/>
        <v>1.9026245750516697</v>
      </c>
      <c r="E24" s="14">
        <f t="shared" si="2"/>
        <v>3.5681637111522919</v>
      </c>
      <c r="F24" s="14">
        <f t="shared" si="5"/>
        <v>0.53322233200932423</v>
      </c>
      <c r="G24" s="14">
        <f t="shared" si="6"/>
        <v>64.321577343102021</v>
      </c>
      <c r="H24" s="14">
        <f t="shared" si="7"/>
        <v>4.6968949932429664</v>
      </c>
      <c r="I24" s="14">
        <f t="shared" si="8"/>
        <v>8.9364278405812136</v>
      </c>
      <c r="J24" s="14">
        <f t="shared" si="9"/>
        <v>1.6497272501841027</v>
      </c>
      <c r="K24" s="14">
        <f t="shared" si="10"/>
        <v>1.1532964463303523</v>
      </c>
      <c r="L24" s="15">
        <f t="shared" si="3"/>
        <v>1.9498973122550094</v>
      </c>
      <c r="M24" s="15">
        <f t="shared" si="11"/>
        <v>52.309110770114707</v>
      </c>
      <c r="N24" s="22" t="str">
        <f t="shared" si="12"/>
        <v>bystřinné</v>
      </c>
    </row>
    <row r="25" spans="1:14" x14ac:dyDescent="0.3">
      <c r="A25" s="26">
        <v>0.75</v>
      </c>
      <c r="B25" s="14">
        <f t="shared" si="4"/>
        <v>1.35</v>
      </c>
      <c r="C25" s="14">
        <f t="shared" si="13"/>
        <v>4.1887902047863914</v>
      </c>
      <c r="D25" s="14">
        <f t="shared" si="1"/>
        <v>2.0472003214711867</v>
      </c>
      <c r="E25" s="14">
        <f t="shared" si="2"/>
        <v>3.7699111843077522</v>
      </c>
      <c r="F25" s="14">
        <f t="shared" si="5"/>
        <v>0.54303675110242755</v>
      </c>
      <c r="G25" s="14">
        <f t="shared" si="6"/>
        <v>64.517396637285202</v>
      </c>
      <c r="H25" s="14">
        <f t="shared" si="7"/>
        <v>4.7543532397663082</v>
      </c>
      <c r="I25" s="14">
        <f t="shared" si="8"/>
        <v>9.7331134808371633</v>
      </c>
      <c r="J25" s="14">
        <f t="shared" si="9"/>
        <v>1.5588457268119893</v>
      </c>
      <c r="K25" s="14">
        <f t="shared" si="10"/>
        <v>1.3132796185405313</v>
      </c>
      <c r="L25" s="15">
        <f t="shared" si="3"/>
        <v>1.7545133621650781</v>
      </c>
      <c r="M25" s="15">
        <f t="shared" si="11"/>
        <v>53.271905283148143</v>
      </c>
      <c r="N25" s="22" t="str">
        <f t="shared" si="12"/>
        <v>bystřinné</v>
      </c>
    </row>
    <row r="26" spans="1:14" x14ac:dyDescent="0.3">
      <c r="A26" s="26">
        <v>0.8</v>
      </c>
      <c r="B26" s="14">
        <f t="shared" si="4"/>
        <v>1.4400000000000002</v>
      </c>
      <c r="C26" s="14">
        <f t="shared" si="13"/>
        <v>4.4285948711763625</v>
      </c>
      <c r="D26" s="14">
        <f t="shared" si="1"/>
        <v>2.182380922826427</v>
      </c>
      <c r="E26" s="14">
        <f t="shared" si="2"/>
        <v>3.9857353840587262</v>
      </c>
      <c r="F26" s="14">
        <f t="shared" si="5"/>
        <v>0.54754787072795585</v>
      </c>
      <c r="G26" s="14">
        <f t="shared" si="6"/>
        <v>64.606415588175551</v>
      </c>
      <c r="H26" s="14">
        <f t="shared" si="7"/>
        <v>4.7806471882837727</v>
      </c>
      <c r="I26" s="14">
        <f t="shared" si="8"/>
        <v>10.433193222474303</v>
      </c>
      <c r="J26" s="14">
        <f t="shared" si="9"/>
        <v>1.4399999999999997</v>
      </c>
      <c r="K26" s="14">
        <f t="shared" si="10"/>
        <v>1.5155423075183525</v>
      </c>
      <c r="L26" s="15">
        <f t="shared" si="3"/>
        <v>1.5372210256583618</v>
      </c>
      <c r="M26" s="15">
        <f t="shared" si="11"/>
        <v>53.714446118412468</v>
      </c>
      <c r="N26" s="22" t="str">
        <f t="shared" si="12"/>
        <v>bystřinné</v>
      </c>
    </row>
    <row r="27" spans="1:14" x14ac:dyDescent="0.3">
      <c r="A27" s="26">
        <v>0.85</v>
      </c>
      <c r="B27" s="14">
        <f t="shared" si="4"/>
        <v>1.53</v>
      </c>
      <c r="C27" s="14">
        <f t="shared" si="13"/>
        <v>4.6923876468112997</v>
      </c>
      <c r="D27" s="14">
        <f t="shared" si="1"/>
        <v>2.3053359888569562</v>
      </c>
      <c r="E27" s="14">
        <f t="shared" si="2"/>
        <v>4.2231488821301699</v>
      </c>
      <c r="F27" s="14">
        <f t="shared" si="5"/>
        <v>0.54588082333818577</v>
      </c>
      <c r="G27" s="14">
        <f t="shared" si="6"/>
        <v>64.573590805627248</v>
      </c>
      <c r="H27" s="14">
        <f t="shared" si="7"/>
        <v>4.770938917029353</v>
      </c>
      <c r="I27" s="14">
        <f t="shared" si="8"/>
        <v>10.998617186065999</v>
      </c>
      <c r="J27" s="14">
        <f t="shared" si="9"/>
        <v>1.2854571171377127</v>
      </c>
      <c r="K27" s="14">
        <f t="shared" si="10"/>
        <v>1.7933978178830081</v>
      </c>
      <c r="L27" s="15">
        <f t="shared" si="3"/>
        <v>1.2937848703553427</v>
      </c>
      <c r="M27" s="15">
        <f t="shared" si="11"/>
        <v>53.550908769476031</v>
      </c>
      <c r="N27" s="22" t="str">
        <f t="shared" si="12"/>
        <v>bystřinné</v>
      </c>
    </row>
    <row r="28" spans="1:14" x14ac:dyDescent="0.3">
      <c r="A28" s="26">
        <v>0.9</v>
      </c>
      <c r="B28" s="14">
        <f t="shared" si="4"/>
        <v>1.62</v>
      </c>
      <c r="C28" s="14">
        <f t="shared" si="13"/>
        <v>4.9961830895930177</v>
      </c>
      <c r="D28" s="14">
        <f t="shared" si="1"/>
        <v>2.4122541512851723</v>
      </c>
      <c r="E28" s="14">
        <f t="shared" si="2"/>
        <v>4.4965647806337161</v>
      </c>
      <c r="F28" s="14">
        <f t="shared" si="5"/>
        <v>0.53646600660008847</v>
      </c>
      <c r="G28" s="14">
        <f t="shared" si="6"/>
        <v>64.386625693608991</v>
      </c>
      <c r="H28" s="14">
        <f t="shared" si="7"/>
        <v>4.7159236964017301</v>
      </c>
      <c r="I28" s="14">
        <f t="shared" si="8"/>
        <v>11.376006513789187</v>
      </c>
      <c r="J28" s="14">
        <f t="shared" si="9"/>
        <v>1.08</v>
      </c>
      <c r="K28" s="14">
        <f t="shared" si="10"/>
        <v>2.2335686585973815</v>
      </c>
      <c r="L28" s="15">
        <f t="shared" si="3"/>
        <v>1.0149980896316857</v>
      </c>
      <c r="M28" s="15">
        <f t="shared" si="11"/>
        <v>52.62731524746868</v>
      </c>
      <c r="N28" s="22" t="str">
        <f t="shared" si="12"/>
        <v>bystřinné</v>
      </c>
    </row>
    <row r="29" spans="1:14" x14ac:dyDescent="0.3">
      <c r="A29" s="26">
        <v>0.95</v>
      </c>
      <c r="B29" s="14">
        <f t="shared" si="4"/>
        <v>1.71</v>
      </c>
      <c r="C29" s="14">
        <f t="shared" si="13"/>
        <v>5.3811316835870606</v>
      </c>
      <c r="D29" s="14">
        <f t="shared" si="1"/>
        <v>2.497122064836875</v>
      </c>
      <c r="E29" s="14">
        <f t="shared" si="2"/>
        <v>4.8430185152283549</v>
      </c>
      <c r="F29" s="14">
        <f t="shared" si="5"/>
        <v>0.51561274378467503</v>
      </c>
      <c r="G29" s="14">
        <f t="shared" si="6"/>
        <v>63.962569928199009</v>
      </c>
      <c r="H29" s="14">
        <f t="shared" si="7"/>
        <v>4.5929077879944922</v>
      </c>
      <c r="I29" s="14">
        <f t="shared" si="8"/>
        <v>11.46905137916217</v>
      </c>
      <c r="J29" s="14">
        <f t="shared" si="9"/>
        <v>0.78460180983732197</v>
      </c>
      <c r="K29" s="14">
        <f>D29/J29</f>
        <v>3.1826616170495758</v>
      </c>
      <c r="L29" s="15">
        <f t="shared" si="3"/>
        <v>0.67564097251018584</v>
      </c>
      <c r="M29" s="15">
        <f t="shared" si="11"/>
        <v>50.581610165276629</v>
      </c>
      <c r="N29" s="22" t="str">
        <f t="shared" si="12"/>
        <v>říční</v>
      </c>
    </row>
    <row r="30" spans="1:14" ht="15" thickBot="1" x14ac:dyDescent="0.35">
      <c r="A30" s="28">
        <v>1</v>
      </c>
      <c r="B30" s="18">
        <f t="shared" si="4"/>
        <v>1.8</v>
      </c>
      <c r="C30" s="18">
        <f t="shared" si="13"/>
        <v>6.2831853071795862</v>
      </c>
      <c r="D30" s="18">
        <f t="shared" si="1"/>
        <v>2.5446900494077327</v>
      </c>
      <c r="E30" s="18">
        <f t="shared" si="2"/>
        <v>5.6548667764616276</v>
      </c>
      <c r="F30" s="18">
        <f t="shared" si="5"/>
        <v>0.45000000000000007</v>
      </c>
      <c r="G30" s="18">
        <f t="shared" si="6"/>
        <v>62.527929775484523</v>
      </c>
      <c r="H30" s="18">
        <f t="shared" si="7"/>
        <v>4.1945010441094972</v>
      </c>
      <c r="I30" s="18">
        <f t="shared" si="8"/>
        <v>10.673705069175783</v>
      </c>
      <c r="J30" s="18">
        <f t="shared" si="9"/>
        <v>2.205267218835516E-16</v>
      </c>
      <c r="K30" s="18">
        <v>0</v>
      </c>
      <c r="L30" s="19">
        <v>0</v>
      </c>
      <c r="M30" s="19">
        <f t="shared" si="11"/>
        <v>44.14500000000001</v>
      </c>
      <c r="N30" s="39" t="str">
        <f t="shared" si="12"/>
        <v>říční</v>
      </c>
    </row>
    <row r="32" spans="1:14" x14ac:dyDescent="0.3">
      <c r="F32" t="s">
        <v>50</v>
      </c>
      <c r="H32" s="40">
        <f>MAX(vypocet!H9:H30)</f>
        <v>4.7806471882837727</v>
      </c>
      <c r="I32" s="40">
        <f>MAX(vypocet!I9:I30)</f>
        <v>11.46905137916217</v>
      </c>
    </row>
  </sheetData>
  <phoneticPr fontId="10" type="noConversion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vystup</vt:lpstr>
      <vt:lpstr>vypocet</vt:lpstr>
      <vt:lpstr>vystup!Oblast_tisku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Kubik</dc:creator>
  <cp:lastModifiedBy>Schmieder M</cp:lastModifiedBy>
  <cp:lastPrinted>2018-12-21T10:58:23Z</cp:lastPrinted>
  <dcterms:created xsi:type="dcterms:W3CDTF">2013-09-24T17:31:42Z</dcterms:created>
  <dcterms:modified xsi:type="dcterms:W3CDTF">2019-02-27T14:27:15Z</dcterms:modified>
</cp:coreProperties>
</file>